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theme/theme1.xml" ContentType="application/vnd.openxmlformats-officedocument.theme+xml"/>
  <Override PartName="/xl/comments2.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drawing4.xml" ContentType="application/vnd.openxmlformats-officedocument.drawingml.chartshapes+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_rels/chart18.xml.rels" ContentType="application/vnd.openxmlformats-package.relationship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Kinematik" sheetId="1" state="visible" r:id="rId3"/>
    <sheet name="Massenkräfte" sheetId="2" state="visible" r:id="rId4"/>
    <sheet name="Einfacher Massenausgleich" sheetId="3" state="visible" r:id="rId5"/>
  </sheets>
  <definedNames>
    <definedName function="false" hidden="false" localSheetId="2" name="_xlnm.Print_Area" vbProcedure="false">'Einfacher Massenausgleich'!$A$4:$G$94</definedName>
    <definedName function="false" hidden="false" localSheetId="0" name="_xlnm.Print_Area" vbProcedure="false">Kinematik!$G$1:$M$54</definedName>
    <definedName function="false" hidden="false" localSheetId="1" name="_xlnm.Print_Area" vbProcedure="false">Massenkräfte!$A$1:$G$90</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xdr="http://schemas.openxmlformats.org/drawingml/2006/spreadsheetDrawing">
  <authors>
    <author>Unbekannter Autor</author>
  </authors>
  <commentList>
    <comment ref="K2" authorId="0">
      <text>
        <r>
          <rPr>
            <sz val="10"/>
            <color rgb="FF000000"/>
            <rFont val="Tahoma"/>
            <family val="2"/>
          </rPr>
          <t xml:space="preserve">Gilt für:
m</t>
        </r>
        <r>
          <rPr>
            <vertAlign val="subscript"/>
            <sz val="10"/>
            <color rgb="FF000000"/>
            <rFont val="Tahoma"/>
            <family val="2"/>
          </rPr>
          <t xml:space="preserve">osz</t>
        </r>
        <r>
          <rPr>
            <sz val="10"/>
            <color rgb="FF000000"/>
            <rFont val="Tahoma"/>
            <family val="2"/>
          </rPr>
          <t xml:space="preserve">*r=1 und ω²=1</t>
        </r>
      </text>
    </comment>
  </commentList>
</comments>
</file>

<file path=xl/comments3.xml><?xml version="1.0" encoding="utf-8"?>
<comments xmlns="http://schemas.openxmlformats.org/spreadsheetml/2006/main" xmlns:xdr="http://schemas.openxmlformats.org/drawingml/2006/spreadsheetDrawing">
  <authors>
    <author>Unbekannter Autor</author>
  </authors>
  <commentList>
    <comment ref="H2" authorId="0">
      <text>
        <r>
          <rPr>
            <sz val="8"/>
            <color rgb="FF000000"/>
            <rFont val="Tahoma"/>
            <family val="2"/>
          </rPr>
          <t xml:space="preserve">Die Prozentangabe bezieht sich auf die Kräfte 1. Ordnung. Für 50 % Ausgleich muss das Meistergewicht 50 % der Masse der oszillierenden Massen (Kolbenmasse + oszillierender Massenanteil des Pleuels) betragen.
Für einen Kurbelradius r=39 und eine Pleuellänge l= 141,5 ergeben sich die folgenden sinnvollen Ausgleichswerte:
Bei 50 % wird der Mittelwert der freine Kräfte über dem Kurbelwinkel minimal.
Bei 100 % wird die maximale oszillierende Kraft 1. Ordnung ausgeglichen und es verbleiben nur noch die höheren Ordnungen. Bei Verwendung einer Ausgleichswelle und einer Aufteilung von 50 % der Ausgleichsmasse jeweils auf Ausgleichswelle und Kurbelwelle wird das Flächenintegral der resultierenden freien Kraft über dem Kurbelwinkel minimal. Die vertikale Komponente wird bei Verwendung einer Ausgleichswelle Null.
Für andere Kurbelradien und Pleuellängen ergeben sich jeweils minimal andere Werte für den Ausgleich. 
Die Kraft der Ausgleichsmaßnahme ist 
</t>
        </r>
        <r>
          <rPr>
            <sz val="10"/>
            <color rgb="FF000000"/>
            <rFont val="Tahoma"/>
            <family val="2"/>
          </rPr>
          <t xml:space="preserve">F = m</t>
        </r>
        <r>
          <rPr>
            <vertAlign val="subscript"/>
            <sz val="10"/>
            <color rgb="FF000000"/>
            <rFont val="Tahoma"/>
            <family val="2"/>
          </rPr>
          <t xml:space="preserve">rot</t>
        </r>
        <r>
          <rPr>
            <sz val="10"/>
            <color rgb="FF000000"/>
            <rFont val="Tahoma"/>
            <family val="2"/>
          </rPr>
          <t xml:space="preserve">*r*ω²+(Ausgleichsfaktor)*m</t>
        </r>
        <r>
          <rPr>
            <vertAlign val="subscript"/>
            <sz val="10"/>
            <color rgb="FF000000"/>
            <rFont val="Tahoma"/>
            <family val="2"/>
          </rPr>
          <t xml:space="preserve">osz</t>
        </r>
        <r>
          <rPr>
            <sz val="10"/>
            <color rgb="FF000000"/>
            <rFont val="Tahoma"/>
            <family val="2"/>
          </rPr>
          <t xml:space="preserve">*r*ω²</t>
        </r>
      </text>
    </comment>
    <comment ref="H3" authorId="0">
      <text>
        <r>
          <rPr>
            <sz val="8"/>
            <color rgb="FF000000"/>
            <rFont val="Tahoma"/>
            <family val="2"/>
          </rPr>
          <t xml:space="preserve">Integral der Resultierenden über dem Kurbelwinkel.
Entspricht dem Mittelwert der freien Kraft über 360° Kurbelwinkel.
Für 39 mm Kurbelradius und 141,5 mm Pleuellänge wird dieser Wert bei 50 % Ausgleich minimal.
Eine kürzere Pleuellänge verschiebt den Wert für den optimalen Ausgleich minimal in Richtung kleinerer Prozentzahlen.</t>
        </r>
      </text>
    </comment>
    <comment ref="I3" authorId="0">
      <text>
        <r>
          <rPr>
            <sz val="8"/>
            <color rgb="FF000000"/>
            <rFont val="Tahoma"/>
            <family val="2"/>
          </rPr>
          <t xml:space="preserve">Fläche des Polardiagramms im Quadrat.
</t>
        </r>
      </text>
    </comment>
    <comment ref="J3" authorId="0">
      <text>
        <r>
          <rPr>
            <sz val="8"/>
            <color rgb="FF000000"/>
            <rFont val="Tahoma"/>
            <family val="2"/>
          </rPr>
          <t xml:space="preserve">Maximale resultierende freie Kraft im Verhältnis zur maximalen freien Kraft ohne Ausgleich</t>
        </r>
      </text>
    </comment>
    <comment ref="Q6" authorId="0">
      <text>
        <r>
          <rPr>
            <b val="true"/>
            <sz val="8"/>
            <color rgb="FF000000"/>
            <rFont val="Tahoma"/>
            <family val="0"/>
          </rPr>
          <t xml:space="preserve">Summe aller Ordnungen
</t>
        </r>
        <r>
          <rPr>
            <sz val="8"/>
            <color rgb="FF000000"/>
            <rFont val="Tahoma"/>
            <family val="0"/>
          </rPr>
          <t xml:space="preserve">
Gilt für:
mosz*r=1 und ω²=1</t>
        </r>
      </text>
    </comment>
    <comment ref="Q7" authorId="0">
      <text>
        <r>
          <rPr>
            <b val="true"/>
            <sz val="8"/>
            <color rgb="FF000000"/>
            <rFont val="Tahoma"/>
            <family val="0"/>
          </rPr>
          <t xml:space="preserve">Fmax
</t>
        </r>
      </text>
    </comment>
    <comment ref="Y8" authorId="0">
      <text>
        <r>
          <rPr>
            <b val="true"/>
            <sz val="8"/>
            <color rgb="FF000000"/>
            <rFont val="Tahoma"/>
            <family val="0"/>
          </rPr>
          <t xml:space="preserve">Fläche des Polardiagramms im Quadrat.
</t>
        </r>
      </text>
    </comment>
    <comment ref="AH8" authorId="0">
      <text>
        <r>
          <rPr>
            <b val="true"/>
            <sz val="8"/>
            <color rgb="FF000000"/>
            <rFont val="Tahoma"/>
            <family val="0"/>
          </rPr>
          <t xml:space="preserve">Fläche des Polardiagramms im Quadrat bei
73 % Ausgleich  minimal</t>
        </r>
      </text>
    </comment>
  </commentList>
</comments>
</file>

<file path=xl/sharedStrings.xml><?xml version="1.0" encoding="utf-8"?>
<sst xmlns="http://schemas.openxmlformats.org/spreadsheetml/2006/main" count="50" uniqueCount="31">
  <si>
    <t xml:space="preserve">Kurbelwinkel</t>
  </si>
  <si>
    <t xml:space="preserve">Kolbenweg</t>
  </si>
  <si>
    <t xml:space="preserve">Geschwindigkeit</t>
  </si>
  <si>
    <t xml:space="preserve">Beschleunigung</t>
  </si>
  <si>
    <r>
      <rPr>
        <u val="single"/>
        <sz val="10"/>
        <rFont val="Arial"/>
        <family val="2"/>
      </rPr>
      <t xml:space="preserve">Kurbelradius
</t>
    </r>
    <r>
      <rPr>
        <sz val="10"/>
        <rFont val="Arial"/>
        <family val="0"/>
      </rPr>
      <t xml:space="preserve">mm</t>
    </r>
  </si>
  <si>
    <r>
      <rPr>
        <u val="single"/>
        <sz val="10"/>
        <rFont val="Arial"/>
        <family val="2"/>
      </rPr>
      <t xml:space="preserve">Pleuellänge
</t>
    </r>
    <r>
      <rPr>
        <sz val="10"/>
        <rFont val="Arial"/>
        <family val="0"/>
      </rPr>
      <t xml:space="preserve">mm</t>
    </r>
  </si>
  <si>
    <r>
      <rPr>
        <u val="single"/>
        <sz val="10"/>
        <rFont val="Arial"/>
        <family val="2"/>
      </rPr>
      <t xml:space="preserve">Drehzahl
</t>
    </r>
    <r>
      <rPr>
        <sz val="10"/>
        <rFont val="Arial"/>
        <family val="0"/>
      </rPr>
      <t xml:space="preserve">1/min</t>
    </r>
  </si>
  <si>
    <r>
      <rPr>
        <u val="single"/>
        <sz val="10"/>
        <rFont val="Arial"/>
        <family val="2"/>
      </rPr>
      <t xml:space="preserve">v</t>
    </r>
    <r>
      <rPr>
        <u val="single"/>
        <vertAlign val="subscript"/>
        <sz val="10"/>
        <rFont val="Arial"/>
        <family val="2"/>
      </rPr>
      <t xml:space="preserve">max
</t>
    </r>
    <r>
      <rPr>
        <sz val="10"/>
        <rFont val="Arial"/>
        <family val="2"/>
      </rPr>
      <t xml:space="preserve">m/s</t>
    </r>
  </si>
  <si>
    <r>
      <rPr>
        <u val="single"/>
        <sz val="10"/>
        <rFont val="Arial"/>
        <family val="2"/>
      </rPr>
      <t xml:space="preserve">v</t>
    </r>
    <r>
      <rPr>
        <u val="single"/>
        <vertAlign val="subscript"/>
        <sz val="10"/>
        <rFont val="Arial"/>
        <family val="2"/>
      </rPr>
      <t xml:space="preserve">mittel
</t>
    </r>
    <r>
      <rPr>
        <sz val="10"/>
        <rFont val="Arial"/>
        <family val="2"/>
      </rPr>
      <t xml:space="preserve">m/s</t>
    </r>
  </si>
  <si>
    <t xml:space="preserve">r = 39
l = 141,5</t>
  </si>
  <si>
    <t xml:space="preserve">KTM 640</t>
  </si>
  <si>
    <t xml:space="preserve">Kurbelradius:</t>
  </si>
  <si>
    <t xml:space="preserve">Pleuellänge:</t>
  </si>
  <si>
    <t xml:space="preserve">Fmax:</t>
  </si>
  <si>
    <t xml:space="preserve">Gesamtkraft</t>
  </si>
  <si>
    <t xml:space="preserve">1. Ordnung</t>
  </si>
  <si>
    <t xml:space="preserve">2.Ordnung</t>
  </si>
  <si>
    <t xml:space="preserve">4.Ordnung</t>
  </si>
  <si>
    <t xml:space="preserve">6.Ordnung</t>
  </si>
  <si>
    <t xml:space="preserve">Ausgleich
1. Ordnung</t>
  </si>
  <si>
    <t xml:space="preserve">Ausgleich
1. u. 2. Ordnung</t>
  </si>
  <si>
    <t xml:space="preserve">Prozent Ausgleich</t>
  </si>
  <si>
    <t xml:space="preserve">Fmittel/Fmax/%</t>
  </si>
  <si>
    <t xml:space="preserve">Apolar</t>
  </si>
  <si>
    <t xml:space="preserve">Fresmax/Fmax/%</t>
  </si>
  <si>
    <t xml:space="preserve">Vert</t>
  </si>
  <si>
    <t xml:space="preserve">Hor</t>
  </si>
  <si>
    <t xml:space="preserve">Res</t>
  </si>
  <si>
    <t xml:space="preserve">Delta Res</t>
  </si>
  <si>
    <t xml:space="preserve">Winkel der Resultierenden zum OT</t>
  </si>
  <si>
    <t xml:space="preserve">Integral Fres</t>
  </si>
</sst>
</file>

<file path=xl/styles.xml><?xml version="1.0" encoding="utf-8"?>
<styleSheet xmlns="http://schemas.openxmlformats.org/spreadsheetml/2006/main">
  <numFmts count="8">
    <numFmt numFmtId="164" formatCode="General"/>
    <numFmt numFmtId="165" formatCode="0"/>
    <numFmt numFmtId="166" formatCode="0.0"/>
    <numFmt numFmtId="167" formatCode="0\°"/>
    <numFmt numFmtId="168" formatCode="0.000000"/>
    <numFmt numFmtId="169" formatCode="0.000"/>
    <numFmt numFmtId="170" formatCode="0.00000"/>
    <numFmt numFmtId="171" formatCode="0.00"/>
  </numFmts>
  <fonts count="25">
    <font>
      <sz val="10"/>
      <name val="Arial"/>
      <family val="0"/>
    </font>
    <font>
      <sz val="10"/>
      <name val="Arial"/>
      <family val="0"/>
    </font>
    <font>
      <sz val="10"/>
      <name val="Arial"/>
      <family val="0"/>
    </font>
    <font>
      <sz val="10"/>
      <name val="Arial"/>
      <family val="0"/>
    </font>
    <font>
      <u val="single"/>
      <sz val="10"/>
      <name val="Arial"/>
      <family val="2"/>
    </font>
    <font>
      <u val="single"/>
      <vertAlign val="subscript"/>
      <sz val="10"/>
      <name val="Arial"/>
      <family val="2"/>
    </font>
    <font>
      <sz val="10"/>
      <name val="Arial"/>
      <family val="2"/>
    </font>
    <font>
      <b val="true"/>
      <sz val="12"/>
      <color rgb="FF000000"/>
      <name val="Arial"/>
      <family val="2"/>
    </font>
    <font>
      <sz val="10"/>
      <color rgb="FF000000"/>
      <name val="Arial"/>
      <family val="2"/>
    </font>
    <font>
      <b val="true"/>
      <sz val="10"/>
      <color rgb="FF000000"/>
      <name val="Arial"/>
      <family val="2"/>
    </font>
    <font>
      <b val="true"/>
      <u val="single"/>
      <sz val="10"/>
      <name val="Arial"/>
      <family val="2"/>
    </font>
    <font>
      <b val="true"/>
      <sz val="10"/>
      <name val="Arial"/>
      <family val="2"/>
    </font>
    <font>
      <u val="single"/>
      <sz val="12"/>
      <name val="Arial"/>
      <family val="2"/>
    </font>
    <font>
      <vertAlign val="superscript"/>
      <sz val="10"/>
      <name val="Arial"/>
      <family val="2"/>
    </font>
    <font>
      <sz val="10"/>
      <color rgb="FF000000"/>
      <name val="Tahoma"/>
      <family val="2"/>
    </font>
    <font>
      <vertAlign val="subscript"/>
      <sz val="10"/>
      <color rgb="FF000000"/>
      <name val="Tahoma"/>
      <family val="2"/>
    </font>
    <font>
      <b val="true"/>
      <vertAlign val="subscript"/>
      <sz val="10"/>
      <name val="Arial"/>
      <family val="2"/>
    </font>
    <font>
      <sz val="8"/>
      <color rgb="FF000000"/>
      <name val="Tahoma"/>
      <family val="2"/>
    </font>
    <font>
      <b val="true"/>
      <sz val="8"/>
      <color rgb="FF000000"/>
      <name val="Tahoma"/>
      <family val="0"/>
    </font>
    <font>
      <sz val="8"/>
      <color rgb="FF000000"/>
      <name val="Tahoma"/>
      <family val="0"/>
    </font>
    <font>
      <u val="single"/>
      <sz val="9.75"/>
      <name val="Arial"/>
      <family val="2"/>
    </font>
    <font>
      <b val="true"/>
      <u val="single"/>
      <sz val="9.75"/>
      <name val="Arial"/>
      <family val="2"/>
    </font>
    <font>
      <b val="true"/>
      <u val="single"/>
      <vertAlign val="subscript"/>
      <sz val="9.75"/>
      <name val="Arial"/>
      <family val="2"/>
    </font>
    <font>
      <u val="single"/>
      <vertAlign val="subscript"/>
      <sz val="9.75"/>
      <name val="Arial"/>
      <family val="2"/>
    </font>
    <font>
      <b val="true"/>
      <sz val="9.75"/>
      <name val="Arial"/>
      <family val="2"/>
    </font>
  </fonts>
  <fills count="2">
    <fill>
      <patternFill patternType="none"/>
    </fill>
    <fill>
      <patternFill patternType="gray125"/>
    </fill>
  </fills>
  <borders count="18">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5" fontId="0" fillId="0" borderId="0" xfId="0" applyFont="false" applyBorder="fals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0" fillId="0" borderId="7" xfId="0" applyFont="false" applyBorder="true" applyAlignment="true" applyProtection="false">
      <alignment horizontal="center" vertical="center" textRotation="0" wrapText="false" indent="0" shrinkToFit="false"/>
      <protection locked="true" hidden="false"/>
    </xf>
    <xf numFmtId="166" fontId="0" fillId="0" borderId="8" xfId="0" applyFont="false" applyBorder="true" applyAlignment="true" applyProtection="false">
      <alignment horizontal="center" vertical="center" textRotation="0" wrapText="false" indent="0" shrinkToFit="false"/>
      <protection locked="true" hidden="false"/>
    </xf>
    <xf numFmtId="165" fontId="0" fillId="0" borderId="8" xfId="0" applyFont="false" applyBorder="true" applyAlignment="true" applyProtection="false">
      <alignment horizontal="center" vertical="center" textRotation="0" wrapText="false" indent="0" shrinkToFit="false"/>
      <protection locked="true" hidden="false"/>
    </xf>
    <xf numFmtId="166" fontId="0" fillId="0" borderId="9" xfId="0" applyFont="fals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66" fontId="0" fillId="0" borderId="11" xfId="0" applyFont="fals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6" fontId="0" fillId="0" borderId="14" xfId="0" applyFont="false" applyBorder="true" applyAlignment="true" applyProtection="false">
      <alignment horizontal="center" vertical="center" textRotation="0" wrapText="false" indent="0" shrinkToFit="false"/>
      <protection locked="true" hidden="false"/>
    </xf>
    <xf numFmtId="166" fontId="0" fillId="0" borderId="0" xfId="0" applyFont="false" applyBorder="false" applyAlignment="true" applyProtection="false">
      <alignment horizontal="center" vertical="center" textRotation="0" wrapText="false" indent="0" shrinkToFit="false"/>
      <protection locked="true" hidden="false"/>
    </xf>
    <xf numFmtId="165" fontId="0" fillId="0" borderId="11" xfId="0" applyFont="false" applyBorder="true" applyAlignment="true" applyProtection="false">
      <alignment horizontal="center" vertical="center" textRotation="0" wrapText="false" indent="0" shrinkToFit="false"/>
      <protection locked="true" hidden="false"/>
    </xf>
    <xf numFmtId="166" fontId="0" fillId="0" borderId="12"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8"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8" fontId="0" fillId="0" borderId="0" xfId="0" applyFont="false" applyBorder="false" applyAlignment="true" applyProtection="false">
      <alignment horizontal="general"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9" fontId="0" fillId="0" borderId="10" xfId="0" applyFont="false" applyBorder="true" applyAlignment="true" applyProtection="false">
      <alignment horizontal="center" vertical="center" textRotation="0" wrapText="false" indent="0" shrinkToFit="false"/>
      <protection locked="true" hidden="false"/>
    </xf>
    <xf numFmtId="171" fontId="0" fillId="0" borderId="11" xfId="0" applyFont="false" applyBorder="true" applyAlignment="true" applyProtection="false">
      <alignment horizontal="center" vertical="center" textRotation="0" wrapText="false" indent="0" shrinkToFit="false"/>
      <protection locked="true" hidden="false"/>
    </xf>
    <xf numFmtId="169" fontId="0" fillId="0" borderId="12" xfId="0" applyFont="false" applyBorder="true" applyAlignment="true" applyProtection="false">
      <alignment horizontal="center" vertical="center" textRotation="0" wrapText="false" indent="0" shrinkToFit="false"/>
      <protection locked="true" hidden="false"/>
    </xf>
    <xf numFmtId="169" fontId="0" fillId="0" borderId="15" xfId="0" applyFont="false" applyBorder="true" applyAlignment="true" applyProtection="false">
      <alignment horizontal="center" vertical="center" textRotation="0" wrapText="false" indent="0" shrinkToFit="false"/>
      <protection locked="true" hidden="false"/>
    </xf>
    <xf numFmtId="171" fontId="0" fillId="0" borderId="16" xfId="0" applyFont="false" applyBorder="true" applyAlignment="true" applyProtection="false">
      <alignment horizontal="center" vertical="center" textRotation="0" wrapText="false" indent="0" shrinkToFit="false"/>
      <protection locked="true" hidden="false"/>
    </xf>
    <xf numFmtId="169" fontId="0" fillId="0" borderId="17"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charts/_rels/chart18.xml.rels><?xml version="1.0" encoding="UTF-8"?>
<Relationships xmlns="http://schemas.openxmlformats.org/package/2006/relationships"><Relationship Id="rId1" Type="http://schemas.openxmlformats.org/officeDocument/2006/relationships/chartUserShapes" Target="../drawings/drawing4.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Kolbenweg</a:t>
            </a:r>
          </a:p>
        </c:rich>
      </c:tx>
      <c:overlay val="0"/>
      <c:spPr>
        <a:noFill/>
        <a:ln w="0">
          <a:noFill/>
        </a:ln>
      </c:spPr>
    </c:title>
    <c:autoTitleDeleted val="0"/>
    <c:plotArea>
      <c:layout>
        <c:manualLayout>
          <c:xMode val="edge"/>
          <c:yMode val="edge"/>
          <c:x val="0.0173574211831385"/>
          <c:y val="0.141922563417891"/>
          <c:w val="0.976478923131421"/>
          <c:h val="0.851001335113485"/>
        </c:manualLayout>
      </c:layout>
      <c:scatterChart>
        <c:scatterStyle val="line"/>
        <c:varyColors val="0"/>
        <c:ser>
          <c:idx val="0"/>
          <c:order val="0"/>
          <c:tx>
            <c:strRef>
              <c:f>"Kolbenweg"</c:f>
              <c:strCache>
                <c:ptCount val="1"/>
                <c:pt idx="0">
                  <c:v>Kolbenweg</c:v>
                </c:pt>
              </c:strCache>
            </c:strRef>
          </c:tx>
          <c:spPr>
            <a:solidFill>
              <a:srgbClr val="000080"/>
            </a:solidFill>
            <a:ln w="252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Kinematik!$A$2:$A$74</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Kinematik!$B$2:$B$74</c:f>
              <c:numCache>
                <c:formatCode>0.0</c:formatCode>
                <c:ptCount val="73"/>
                <c:pt idx="0">
                  <c:v>0</c:v>
                </c:pt>
                <c:pt idx="1">
                  <c:v>0.189238474287386</c:v>
                </c:pt>
                <c:pt idx="2">
                  <c:v>0.754653308692198</c:v>
                </c:pt>
                <c:pt idx="3">
                  <c:v>1.68937910269306</c:v>
                </c:pt>
                <c:pt idx="4">
                  <c:v>2.98209462905793</c:v>
                </c:pt>
                <c:pt idx="5">
                  <c:v>4.61720405113426</c:v>
                </c:pt>
                <c:pt idx="6">
                  <c:v>6.57508952356795</c:v>
                </c:pt>
                <c:pt idx="7">
                  <c:v>8.83243357578619</c:v>
                </c:pt>
                <c:pt idx="8">
                  <c:v>11.3626085380994</c:v>
                </c:pt>
                <c:pt idx="9">
                  <c:v>14.1361286774843</c:v>
                </c:pt>
                <c:pt idx="10">
                  <c:v>17.1211586438547</c:v>
                </c:pt>
                <c:pt idx="11">
                  <c:v>20.2840693327051</c:v>
                </c:pt>
                <c:pt idx="12">
                  <c:v>23.5900294738406</c:v>
                </c:pt>
                <c:pt idx="13">
                  <c:v>27.0036183789111</c:v>
                </c:pt>
                <c:pt idx="14">
                  <c:v>30.4894426320417</c:v>
                </c:pt>
                <c:pt idx="15">
                  <c:v>34.0127374616887</c:v>
                </c:pt>
                <c:pt idx="16">
                  <c:v>37.5399324778405</c:v>
                </c:pt>
                <c:pt idx="17">
                  <c:v>41.0391617350261</c:v>
                </c:pt>
                <c:pt idx="18">
                  <c:v>44.4806998988746</c:v>
                </c:pt>
                <c:pt idx="19">
                  <c:v>47.8373096693435</c:v>
                </c:pt>
                <c:pt idx="20">
                  <c:v>51.084490335861</c:v>
                </c:pt>
                <c:pt idx="21">
                  <c:v>54.2006229796853</c:v>
                </c:pt>
                <c:pt idx="22">
                  <c:v>57.1670138114439</c:v>
                </c:pt>
                <c:pt idx="23">
                  <c:v>59.9678427946857</c:v>
                </c:pt>
                <c:pt idx="24">
                  <c:v>62.5900294738406</c:v>
                </c:pt>
                <c:pt idx="25">
                  <c:v>65.0230313680867</c:v>
                </c:pt>
                <c:pt idx="26">
                  <c:v>67.2585921994048</c:v>
                </c:pt>
                <c:pt idx="27">
                  <c:v>69.290457610035</c:v>
                </c:pt>
                <c:pt idx="28">
                  <c:v>71.1140751013797</c:v>
                </c:pt>
                <c:pt idx="29">
                  <c:v>72.7262930303275</c:v>
                </c:pt>
                <c:pt idx="30">
                  <c:v>74.1250710187542</c:v>
                </c:pt>
                <c:pt idx="31">
                  <c:v>75.309211439993</c:v>
                </c:pt>
                <c:pt idx="32">
                  <c:v>76.2781190503588</c:v>
                </c:pt>
                <c:pt idx="33">
                  <c:v>77.0315935532404</c:v>
                </c:pt>
                <c:pt idx="34">
                  <c:v>77.5696580436444</c:v>
                </c:pt>
                <c:pt idx="35">
                  <c:v>77.8924249254436</c:v>
                </c:pt>
                <c:pt idx="36">
                  <c:v>78</c:v>
                </c:pt>
                <c:pt idx="37">
                  <c:v>77.8924249254436</c:v>
                </c:pt>
                <c:pt idx="38">
                  <c:v>77.5696580436444</c:v>
                </c:pt>
                <c:pt idx="39">
                  <c:v>77.0315935532404</c:v>
                </c:pt>
                <c:pt idx="40">
                  <c:v>76.2781190503588</c:v>
                </c:pt>
                <c:pt idx="41">
                  <c:v>75.309211439993</c:v>
                </c:pt>
                <c:pt idx="42">
                  <c:v>74.1250710187542</c:v>
                </c:pt>
                <c:pt idx="43">
                  <c:v>72.7262930303276</c:v>
                </c:pt>
                <c:pt idx="44">
                  <c:v>71.1140751013797</c:v>
                </c:pt>
                <c:pt idx="45">
                  <c:v>69.290457610035</c:v>
                </c:pt>
                <c:pt idx="46">
                  <c:v>67.2585921994048</c:v>
                </c:pt>
                <c:pt idx="47">
                  <c:v>65.0230313680868</c:v>
                </c:pt>
                <c:pt idx="48">
                  <c:v>62.5900294738406</c:v>
                </c:pt>
                <c:pt idx="49">
                  <c:v>59.9678427946857</c:v>
                </c:pt>
                <c:pt idx="50">
                  <c:v>57.1670138114439</c:v>
                </c:pt>
                <c:pt idx="51">
                  <c:v>54.2006229796853</c:v>
                </c:pt>
                <c:pt idx="52">
                  <c:v>51.084490335861</c:v>
                </c:pt>
                <c:pt idx="53">
                  <c:v>47.8373096693435</c:v>
                </c:pt>
                <c:pt idx="54">
                  <c:v>44.4806998988746</c:v>
                </c:pt>
                <c:pt idx="55">
                  <c:v>41.0391617350262</c:v>
                </c:pt>
                <c:pt idx="56">
                  <c:v>37.5399324778405</c:v>
                </c:pt>
                <c:pt idx="57">
                  <c:v>34.0127374616887</c:v>
                </c:pt>
                <c:pt idx="58">
                  <c:v>30.4894426320418</c:v>
                </c:pt>
                <c:pt idx="59">
                  <c:v>27.0036183789111</c:v>
                </c:pt>
                <c:pt idx="60">
                  <c:v>23.5900294738406</c:v>
                </c:pt>
                <c:pt idx="61">
                  <c:v>20.2840693327051</c:v>
                </c:pt>
                <c:pt idx="62">
                  <c:v>17.1211586438547</c:v>
                </c:pt>
                <c:pt idx="63">
                  <c:v>14.1361286774843</c:v>
                </c:pt>
                <c:pt idx="64">
                  <c:v>11.3626085380994</c:v>
                </c:pt>
                <c:pt idx="65">
                  <c:v>8.8324335757862</c:v>
                </c:pt>
                <c:pt idx="66">
                  <c:v>6.57508952356797</c:v>
                </c:pt>
                <c:pt idx="67">
                  <c:v>4.61720405113427</c:v>
                </c:pt>
                <c:pt idx="68">
                  <c:v>2.98209462905793</c:v>
                </c:pt>
                <c:pt idx="69">
                  <c:v>1.68937910269306</c:v>
                </c:pt>
                <c:pt idx="70">
                  <c:v>0.754653308692205</c:v>
                </c:pt>
                <c:pt idx="71">
                  <c:v>0.189238474287386</c:v>
                </c:pt>
                <c:pt idx="72">
                  <c:v>0</c:v>
                </c:pt>
              </c:numCache>
            </c:numRef>
          </c:yVal>
          <c:smooth val="1"/>
        </c:ser>
        <c:axId val="28291510"/>
        <c:axId val="11447440"/>
      </c:scatterChart>
      <c:valAx>
        <c:axId val="28291510"/>
        <c:scaling>
          <c:orientation val="minMax"/>
          <c:max val="360"/>
          <c:min val="0"/>
        </c:scaling>
        <c:delete val="0"/>
        <c:axPos val="b"/>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563584838824"/>
              <c:y val="0.897329773030708"/>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11447440"/>
        <c:crossesAt val="0"/>
        <c:crossBetween val="midCat"/>
        <c:majorUnit val="90"/>
        <c:minorUnit val="45"/>
      </c:valAx>
      <c:valAx>
        <c:axId val="11447440"/>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0" sz="1000" strike="noStrike" u="sng">
                    <a:uFillTx/>
                    <a:latin typeface="Arial"/>
                  </a:rPr>
                  <a:t>  </a:t>
                </a:r>
                <a:r>
                  <a:rPr b="1" sz="1000" strike="noStrike" u="sng">
                    <a:uFillTx/>
                    <a:latin typeface="Arial"/>
                  </a:rPr>
                  <a:t>s</a:t>
                </a:r>
                <a:r>
                  <a:rPr b="0" sz="1000" strike="noStrike" u="sng">
                    <a:uFillTx/>
                    <a:latin typeface="Arial"/>
                  </a:rPr>
                  <a:t>  </a:t>
                </a:r>
                <a:r>
                  <a:rPr b="1" sz="1000" strike="noStrike" u="none">
                    <a:uFillTx/>
                    <a:latin typeface="Arial"/>
                  </a:rPr>
                  <a:t/>
                </a:r>
              </a:p>
              <a:p>
                <a:pPr>
                  <a:defRPr b="0" sz="1300" strike="noStrike" u="none">
                    <a:uFillTx/>
                    <a:latin typeface="Arial"/>
                  </a:defRPr>
                </a:pPr>
                <a:r>
                  <a:rPr b="0" sz="1000" strike="noStrike" u="none">
                    <a:uFillTx/>
                    <a:latin typeface="Arial"/>
                  </a:rPr>
                  <a:t>mm</a:t>
                </a:r>
              </a:p>
            </c:rich>
          </c:tx>
          <c:layout>
            <c:manualLayout>
              <c:xMode val="edge"/>
              <c:yMode val="edge"/>
              <c:x val="0.00956429330499469"/>
              <c:y val="0.0141522029372497"/>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28291510"/>
        <c:crossesAt val="0"/>
        <c:crossBetween val="midCat"/>
        <c:majorUnit val="10"/>
        <c:minorUnit val="5"/>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Ausgleich 1. und 2. Ordnung</a:t>
            </a:r>
          </a:p>
        </c:rich>
      </c:tx>
      <c:overlay val="0"/>
      <c:spPr>
        <a:noFill/>
        <a:ln w="0">
          <a:noFill/>
        </a:ln>
      </c:spPr>
    </c:title>
    <c:autoTitleDeleted val="0"/>
    <c:plotArea>
      <c:layout>
        <c:manualLayout>
          <c:xMode val="edge"/>
          <c:yMode val="edge"/>
          <c:x val="0.0307903266018449"/>
          <c:y val="0.178269472926785"/>
          <c:w val="0.969209673398155"/>
          <c:h val="0.821730527073215"/>
        </c:manualLayout>
      </c:layout>
      <c:scatterChart>
        <c:scatterStyle val="line"/>
        <c:varyColors val="0"/>
        <c:ser>
          <c:idx val="0"/>
          <c:order val="0"/>
          <c:tx>
            <c:strRef>
              <c:f>Massenkräfte!$Q$4</c:f>
              <c:strCache>
                <c:ptCount val="1"/>
                <c:pt idx="0">
                  <c:v>Ausgleich
1. u. 2. Ordnung</c:v>
                </c:pt>
              </c:strCache>
            </c:strRef>
          </c:tx>
          <c:spPr>
            <a:solidFill>
              <a:srgbClr val="000080"/>
            </a:solidFill>
            <a:ln w="126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Massenkräfte!$Q$5:$Q$77</c:f>
              <c:numCache>
                <c:formatCode>0.000000</c:formatCode>
                <c:ptCount val="73"/>
                <c:pt idx="0">
                  <c:v>-0.00403051689487907</c:v>
                </c:pt>
                <c:pt idx="1">
                  <c:v>-0.00379403437155465</c:v>
                </c:pt>
                <c:pt idx="2">
                  <c:v>-0.00311134499884788</c:v>
                </c:pt>
                <c:pt idx="3">
                  <c:v>-0.00205996888820215</c:v>
                </c:pt>
                <c:pt idx="4">
                  <c:v>-0.000760130127736375</c:v>
                </c:pt>
                <c:pt idx="5">
                  <c:v>0.000637978931944144</c:v>
                </c:pt>
                <c:pt idx="6">
                  <c:v>0.001970548006677</c:v>
                </c:pt>
                <c:pt idx="7">
                  <c:v>0.00307861468458093</c:v>
                </c:pt>
                <c:pt idx="8">
                  <c:v>0.00382676468582163</c:v>
                </c:pt>
                <c:pt idx="9">
                  <c:v>0.00411993777640428</c:v>
                </c:pt>
                <c:pt idx="10">
                  <c:v>0.00391618556734681</c:v>
                </c:pt>
                <c:pt idx="11">
                  <c:v>0.00323349619464004</c:v>
                </c:pt>
                <c:pt idx="12">
                  <c:v>0.00214938976972734</c:v>
                </c:pt>
                <c:pt idx="13">
                  <c:v>0.000792860442003357</c:v>
                </c:pt>
                <c:pt idx="14">
                  <c:v>-0.000670709246211154</c:v>
                </c:pt>
                <c:pt idx="15">
                  <c:v>-0.00205996888820215</c:v>
                </c:pt>
                <c:pt idx="16">
                  <c:v>-0.00320076588037307</c:v>
                </c:pt>
                <c:pt idx="17">
                  <c:v>-0.00394891588161386</c:v>
                </c:pt>
                <c:pt idx="18">
                  <c:v>-0.00420935865792949</c:v>
                </c:pt>
                <c:pt idx="19">
                  <c:v>-0.00394891588161384</c:v>
                </c:pt>
                <c:pt idx="20">
                  <c:v>-0.0032007658803731</c:v>
                </c:pt>
                <c:pt idx="21">
                  <c:v>-0.00205996888820215</c:v>
                </c:pt>
                <c:pt idx="22">
                  <c:v>-0.000670709246211182</c:v>
                </c:pt>
                <c:pt idx="23">
                  <c:v>0.000792860442003329</c:v>
                </c:pt>
                <c:pt idx="24">
                  <c:v>0.00214938976972735</c:v>
                </c:pt>
                <c:pt idx="25">
                  <c:v>0.00323349619464008</c:v>
                </c:pt>
                <c:pt idx="26">
                  <c:v>0.00391618556734687</c:v>
                </c:pt>
                <c:pt idx="27">
                  <c:v>0.00411993777640433</c:v>
                </c:pt>
                <c:pt idx="28">
                  <c:v>0.0038267646858216</c:v>
                </c:pt>
                <c:pt idx="29">
                  <c:v>0.00307861468458086</c:v>
                </c:pt>
                <c:pt idx="30">
                  <c:v>0.001970548006677</c:v>
                </c:pt>
                <c:pt idx="31">
                  <c:v>0.000637978931944172</c:v>
                </c:pt>
                <c:pt idx="32">
                  <c:v>-0.000760130127736319</c:v>
                </c:pt>
                <c:pt idx="33">
                  <c:v>-0.0020599688882022</c:v>
                </c:pt>
                <c:pt idx="34">
                  <c:v>-0.00311134499884788</c:v>
                </c:pt>
                <c:pt idx="35">
                  <c:v>-0.00379403437155465</c:v>
                </c:pt>
                <c:pt idx="36">
                  <c:v>-0.00403051689487907</c:v>
                </c:pt>
                <c:pt idx="37">
                  <c:v>-0.00379403437155468</c:v>
                </c:pt>
                <c:pt idx="38">
                  <c:v>-0.00311134499884794</c:v>
                </c:pt>
                <c:pt idx="39">
                  <c:v>-0.0020599688882022</c:v>
                </c:pt>
                <c:pt idx="40">
                  <c:v>-0.000760130127736403</c:v>
                </c:pt>
                <c:pt idx="41">
                  <c:v>0.0006379789319442</c:v>
                </c:pt>
                <c:pt idx="42">
                  <c:v>0.00197054800667698</c:v>
                </c:pt>
                <c:pt idx="43">
                  <c:v>0.0030786146845809</c:v>
                </c:pt>
                <c:pt idx="44">
                  <c:v>0.00382676468582162</c:v>
                </c:pt>
                <c:pt idx="45">
                  <c:v>0.00411993777640434</c:v>
                </c:pt>
                <c:pt idx="46">
                  <c:v>0.00391618556734688</c:v>
                </c:pt>
                <c:pt idx="47">
                  <c:v>0.00323349619464002</c:v>
                </c:pt>
                <c:pt idx="48">
                  <c:v>0.00214938976972737</c:v>
                </c:pt>
                <c:pt idx="49">
                  <c:v>0.000792860442003329</c:v>
                </c:pt>
                <c:pt idx="50">
                  <c:v>-0.000670709246211126</c:v>
                </c:pt>
                <c:pt idx="51">
                  <c:v>-0.00205996888820215</c:v>
                </c:pt>
                <c:pt idx="52">
                  <c:v>-0.00320076588037307</c:v>
                </c:pt>
                <c:pt idx="53">
                  <c:v>-0.00394891588161381</c:v>
                </c:pt>
                <c:pt idx="54">
                  <c:v>-0.00420935865792949</c:v>
                </c:pt>
                <c:pt idx="55">
                  <c:v>-0.00394891588161384</c:v>
                </c:pt>
                <c:pt idx="56">
                  <c:v>-0.00320076588037307</c:v>
                </c:pt>
                <c:pt idx="57">
                  <c:v>-0.00205996888820215</c:v>
                </c:pt>
                <c:pt idx="58">
                  <c:v>-0.000670709246211182</c:v>
                </c:pt>
                <c:pt idx="59">
                  <c:v>0.000792860442003357</c:v>
                </c:pt>
                <c:pt idx="60">
                  <c:v>0.00214938976972734</c:v>
                </c:pt>
                <c:pt idx="61">
                  <c:v>0.00323349619464006</c:v>
                </c:pt>
                <c:pt idx="62">
                  <c:v>0.00391618556734682</c:v>
                </c:pt>
                <c:pt idx="63">
                  <c:v>0.00411993777640427</c:v>
                </c:pt>
                <c:pt idx="64">
                  <c:v>0.00382676468582166</c:v>
                </c:pt>
                <c:pt idx="65">
                  <c:v>0.0030786146845809</c:v>
                </c:pt>
                <c:pt idx="66">
                  <c:v>0.001970548006677</c:v>
                </c:pt>
                <c:pt idx="67">
                  <c:v>0.000637978931944144</c:v>
                </c:pt>
                <c:pt idx="68">
                  <c:v>-0.000760130127736319</c:v>
                </c:pt>
                <c:pt idx="69">
                  <c:v>-0.00205996888820215</c:v>
                </c:pt>
                <c:pt idx="70">
                  <c:v>-0.00311134499884785</c:v>
                </c:pt>
                <c:pt idx="71">
                  <c:v>-0.00379403437155465</c:v>
                </c:pt>
                <c:pt idx="72">
                  <c:v>-0.00403051689487907</c:v>
                </c:pt>
              </c:numCache>
            </c:numRef>
          </c:yVal>
          <c:smooth val="1"/>
        </c:ser>
        <c:axId val="81494079"/>
        <c:axId val="98339426"/>
      </c:scatterChart>
      <c:valAx>
        <c:axId val="81494079"/>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58950386437298"/>
              <c:y val="0.861305990286023"/>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98339426"/>
        <c:crossesAt val="0"/>
        <c:crossBetween val="midCat"/>
        <c:majorUnit val="90"/>
        <c:minorUnit val="15"/>
      </c:valAx>
      <c:valAx>
        <c:axId val="98339426"/>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F/F</a:t>
                </a:r>
                <a:r>
                  <a:rPr b="1" sz="1000" strike="noStrike" u="none" baseline="-33000">
                    <a:uFillTx/>
                    <a:latin typeface="Arial"/>
                  </a:rPr>
                  <a:t>max</a:t>
                </a:r>
              </a:p>
            </c:rich>
          </c:tx>
          <c:layout>
            <c:manualLayout>
              <c:xMode val="edge"/>
              <c:yMode val="edge"/>
              <c:x val="0.0451259037646472"/>
              <c:y val="0.0575643101277208"/>
            </c:manualLayout>
          </c:layout>
          <c:overlay val="0"/>
          <c:spPr>
            <a:noFill/>
            <a:ln w="0">
              <a:noFill/>
            </a:ln>
          </c:spPr>
        </c:title>
        <c:numFmt formatCode="0.0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81494079"/>
        <c:crossesAt val="0"/>
        <c:crossBetween val="midCat"/>
        <c:majorUnit val="0.0021"/>
        <c:minorUnit val="0.0021"/>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Gesamtkraft</a:t>
            </a:r>
          </a:p>
        </c:rich>
      </c:tx>
      <c:layout>
        <c:manualLayout>
          <c:xMode val="edge"/>
          <c:yMode val="edge"/>
          <c:x val="0.462478184991274"/>
          <c:y val="0.0194424064563463"/>
        </c:manualLayout>
      </c:layout>
      <c:overlay val="0"/>
      <c:spPr>
        <a:noFill/>
        <a:ln w="0">
          <a:noFill/>
        </a:ln>
      </c:spPr>
    </c:title>
    <c:autoTitleDeleted val="0"/>
    <c:plotArea>
      <c:layout>
        <c:manualLayout>
          <c:xMode val="edge"/>
          <c:yMode val="edge"/>
          <c:x val="0.0505484916479681"/>
          <c:y val="0.122523844460748"/>
          <c:w val="0.949451508352032"/>
          <c:h val="0.877476155539252"/>
        </c:manualLayout>
      </c:layout>
      <c:scatterChart>
        <c:scatterStyle val="line"/>
        <c:varyColors val="0"/>
        <c:ser>
          <c:idx val="0"/>
          <c:order val="0"/>
          <c:tx>
            <c:strRef>
              <c:f>Massenkräfte!$J$4</c:f>
              <c:strCache>
                <c:ptCount val="1"/>
                <c:pt idx="0">
                  <c:v>Gesamtkraft</c:v>
                </c:pt>
              </c:strCache>
            </c:strRef>
          </c:tx>
          <c:spPr>
            <a:solidFill>
              <a:srgbClr val="000080"/>
            </a:solidFill>
            <a:ln w="126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Massenkräfte!$J$5:$J$77</c:f>
              <c:numCache>
                <c:formatCode>0.000000</c:formatCode>
                <c:ptCount val="73"/>
                <c:pt idx="0">
                  <c:v>1</c:v>
                </c:pt>
                <c:pt idx="1">
                  <c:v>0.993945589686932</c:v>
                </c:pt>
                <c:pt idx="2">
                  <c:v>0.975878535448953</c:v>
                </c:pt>
                <c:pt idx="3">
                  <c:v>0.946086905679998</c:v>
                </c:pt>
                <c:pt idx="4">
                  <c:v>0.905049163605398</c:v>
                </c:pt>
                <c:pt idx="5">
                  <c:v>0.853431288083766</c:v>
                </c:pt>
                <c:pt idx="6">
                  <c:v>0.792081903757197</c:v>
                </c:pt>
                <c:pt idx="7">
                  <c:v>0.722024538939752</c:v>
                </c:pt>
                <c:pt idx="8">
                  <c:v>0.644445891873755</c:v>
                </c:pt>
                <c:pt idx="9">
                  <c:v>0.560678859452673</c:v>
                </c:pt>
                <c:pt idx="10">
                  <c:v>0.472179152278529</c:v>
                </c:pt>
                <c:pt idx="11">
                  <c:v>0.380494654089276</c:v>
                </c:pt>
                <c:pt idx="12">
                  <c:v>0.287227306616611</c:v>
                </c:pt>
                <c:pt idx="13">
                  <c:v>0.193988174753685</c:v>
                </c:pt>
                <c:pt idx="14">
                  <c:v>0.1023473663405</c:v>
                </c:pt>
                <c:pt idx="15">
                  <c:v>0.0137814862926417</c:v>
                </c:pt>
                <c:pt idx="16">
                  <c:v>-0.0703778894113899</c:v>
                </c:pt>
                <c:pt idx="17">
                  <c:v>-0.148990801503309</c:v>
                </c:pt>
                <c:pt idx="18">
                  <c:v>-0.221146700258485</c:v>
                </c:pt>
                <c:pt idx="19">
                  <c:v>-0.286190182112088</c:v>
                </c:pt>
                <c:pt idx="20">
                  <c:v>-0.343732480499264</c:v>
                </c:pt>
                <c:pt idx="21">
                  <c:v>-0.393647921780134</c:v>
                </c:pt>
                <c:pt idx="22">
                  <c:v>-0.436056074909141</c:v>
                </c:pt>
                <c:pt idx="23">
                  <c:v>-0.471291724388025</c:v>
                </c:pt>
                <c:pt idx="24">
                  <c:v>-0.499865868677712</c:v>
                </c:pt>
                <c:pt idx="25">
                  <c:v>-0.522421543033819</c:v>
                </c:pt>
                <c:pt idx="26">
                  <c:v>-0.539688329217525</c:v>
                </c:pt>
                <c:pt idx="27">
                  <c:v>-0.552438983899864</c:v>
                </c:pt>
                <c:pt idx="28">
                  <c:v>-0.561450814428422</c:v>
                </c:pt>
                <c:pt idx="29">
                  <c:v>-0.567473428236767</c:v>
                </c:pt>
                <c:pt idx="30">
                  <c:v>-0.571203466143288</c:v>
                </c:pt>
                <c:pt idx="31">
                  <c:v>-0.573266059701531</c:v>
                </c:pt>
                <c:pt idx="32">
                  <c:v>-0.574202133784653</c:v>
                </c:pt>
                <c:pt idx="33">
                  <c:v>-0.574460345745314</c:v>
                </c:pt>
                <c:pt idx="34">
                  <c:v>-0.574392387296741</c:v>
                </c:pt>
                <c:pt idx="35">
                  <c:v>-0.574250506577872</c:v>
                </c:pt>
                <c:pt idx="36">
                  <c:v>-0.574186350588647</c:v>
                </c:pt>
                <c:pt idx="37">
                  <c:v>-0.574250506577872</c:v>
                </c:pt>
                <c:pt idx="38">
                  <c:v>-0.574392387296741</c:v>
                </c:pt>
                <c:pt idx="39">
                  <c:v>-0.574460345745314</c:v>
                </c:pt>
                <c:pt idx="40">
                  <c:v>-0.574202133784653</c:v>
                </c:pt>
                <c:pt idx="41">
                  <c:v>-0.573266059701531</c:v>
                </c:pt>
                <c:pt idx="42">
                  <c:v>-0.571203466143288</c:v>
                </c:pt>
                <c:pt idx="43">
                  <c:v>-0.567473428236767</c:v>
                </c:pt>
                <c:pt idx="44">
                  <c:v>-0.561450814428422</c:v>
                </c:pt>
                <c:pt idx="45">
                  <c:v>-0.552438983899864</c:v>
                </c:pt>
                <c:pt idx="46">
                  <c:v>-0.539688329217525</c:v>
                </c:pt>
                <c:pt idx="47">
                  <c:v>-0.522421543033819</c:v>
                </c:pt>
                <c:pt idx="48">
                  <c:v>-0.499865868677712</c:v>
                </c:pt>
                <c:pt idx="49">
                  <c:v>-0.471291724388025</c:v>
                </c:pt>
                <c:pt idx="50">
                  <c:v>-0.436056074909141</c:v>
                </c:pt>
                <c:pt idx="51">
                  <c:v>-0.393647921780134</c:v>
                </c:pt>
                <c:pt idx="52">
                  <c:v>-0.343732480499264</c:v>
                </c:pt>
                <c:pt idx="53">
                  <c:v>-0.286190182112088</c:v>
                </c:pt>
                <c:pt idx="54">
                  <c:v>-0.221146700258485</c:v>
                </c:pt>
                <c:pt idx="55">
                  <c:v>-0.14899080150331</c:v>
                </c:pt>
                <c:pt idx="56">
                  <c:v>-0.0703778894113904</c:v>
                </c:pt>
                <c:pt idx="57">
                  <c:v>0.0137814862926421</c:v>
                </c:pt>
                <c:pt idx="58">
                  <c:v>0.102347366340499</c:v>
                </c:pt>
                <c:pt idx="59">
                  <c:v>0.193988174753685</c:v>
                </c:pt>
                <c:pt idx="60">
                  <c:v>0.287227306616611</c:v>
                </c:pt>
                <c:pt idx="61">
                  <c:v>0.380494654089276</c:v>
                </c:pt>
                <c:pt idx="62">
                  <c:v>0.472179152278528</c:v>
                </c:pt>
                <c:pt idx="63">
                  <c:v>0.560678859452672</c:v>
                </c:pt>
                <c:pt idx="64">
                  <c:v>0.644445891873755</c:v>
                </c:pt>
                <c:pt idx="65">
                  <c:v>0.722024538939751</c:v>
                </c:pt>
                <c:pt idx="66">
                  <c:v>0.792081903757197</c:v>
                </c:pt>
                <c:pt idx="67">
                  <c:v>0.853431288083766</c:v>
                </c:pt>
                <c:pt idx="68">
                  <c:v>0.905049163605398</c:v>
                </c:pt>
                <c:pt idx="69">
                  <c:v>0.946086905679998</c:v>
                </c:pt>
                <c:pt idx="70">
                  <c:v>0.975878535448953</c:v>
                </c:pt>
                <c:pt idx="71">
                  <c:v>0.993945589686932</c:v>
                </c:pt>
                <c:pt idx="72">
                  <c:v>1</c:v>
                </c:pt>
              </c:numCache>
            </c:numRef>
          </c:yVal>
          <c:smooth val="1"/>
        </c:ser>
        <c:axId val="8731675"/>
        <c:axId val="9448533"/>
      </c:scatterChart>
      <c:valAx>
        <c:axId val="8731675"/>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58950386437298"/>
              <c:y val="0.849046221570066"/>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9448533"/>
        <c:crossesAt val="0"/>
        <c:crossBetween val="midCat"/>
        <c:majorUnit val="90"/>
        <c:minorUnit val="15"/>
      </c:valAx>
      <c:valAx>
        <c:axId val="9448533"/>
        <c:scaling>
          <c:orientation val="minMax"/>
          <c:max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F/F</a:t>
                </a:r>
                <a:r>
                  <a:rPr b="1" sz="1000" strike="noStrike" u="none" baseline="-33000">
                    <a:uFillTx/>
                    <a:latin typeface="Arial"/>
                  </a:rPr>
                  <a:t>max</a:t>
                </a:r>
              </a:p>
            </c:rich>
          </c:tx>
          <c:layout>
            <c:manualLayout>
              <c:xMode val="edge"/>
              <c:yMode val="edge"/>
              <c:x val="0.0520443779606083"/>
              <c:y val="0.0196258253851798"/>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8731675"/>
        <c:crossesAt val="0"/>
        <c:crossBetween val="midCat"/>
        <c:majorUnit val="0.2"/>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Vertikalkraft über dem Kurbelwinkel
nach Ausgleich der rotierenden Massen</a:t>
            </a:r>
          </a:p>
        </c:rich>
      </c:tx>
      <c:layout>
        <c:manualLayout>
          <c:xMode val="edge"/>
          <c:yMode val="edge"/>
          <c:x val="0.246579847408577"/>
          <c:y val="0.0160217654171705"/>
        </c:manualLayout>
      </c:layout>
      <c:overlay val="0"/>
      <c:spPr>
        <a:noFill/>
        <a:ln w="0">
          <a:noFill/>
        </a:ln>
      </c:spPr>
    </c:title>
    <c:autoTitleDeleted val="0"/>
    <c:plotArea>
      <c:layout>
        <c:manualLayout>
          <c:xMode val="edge"/>
          <c:yMode val="edge"/>
          <c:x val="0.00697184951328598"/>
          <c:y val="0.144498186215236"/>
          <c:w val="0.993028150486714"/>
          <c:h val="0.855501813784764"/>
        </c:manualLayout>
      </c:layout>
      <c:scatterChart>
        <c:scatterStyle val="line"/>
        <c:varyColors val="0"/>
        <c:ser>
          <c:idx val="0"/>
          <c:order val="0"/>
          <c:tx>
            <c:strRef>
              <c:f>'Einfacher Massenausgleich'!$Q$8</c:f>
              <c:strCache>
                <c:ptCount val="1"/>
                <c:pt idx="0">
                  <c:v>Gesamtkraft</c:v>
                </c:pt>
              </c:strCache>
            </c:strRef>
          </c:tx>
          <c:spPr>
            <a:solidFill>
              <a:srgbClr val="000080"/>
            </a:solidFill>
            <a:ln w="252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Massenausgleich'!$Q$9:$Q$81</c:f>
              <c:numCache>
                <c:formatCode>0.000000</c:formatCode>
                <c:ptCount val="73"/>
                <c:pt idx="0">
                  <c:v>1</c:v>
                </c:pt>
                <c:pt idx="1">
                  <c:v>0.993919620072696</c:v>
                </c:pt>
                <c:pt idx="2">
                  <c:v>0.975774487141877</c:v>
                </c:pt>
                <c:pt idx="3">
                  <c:v>0.945852347002252</c:v>
                </c:pt>
                <c:pt idx="4">
                  <c:v>0.904631698719152</c:v>
                </c:pt>
                <c:pt idx="5">
                  <c:v>0.852779619736695</c:v>
                </c:pt>
                <c:pt idx="6">
                  <c:v>0.791147626970365</c:v>
                </c:pt>
                <c:pt idx="7">
                  <c:v>0.720764545264166</c:v>
                </c:pt>
                <c:pt idx="8">
                  <c:v>0.642825176698998</c:v>
                </c:pt>
                <c:pt idx="9">
                  <c:v>0.558673506737333</c:v>
                </c:pt>
                <c:pt idx="10">
                  <c:v>0.469779297357336</c:v>
                </c:pt>
                <c:pt idx="11">
                  <c:v>0.37770725116139</c:v>
                </c:pt>
                <c:pt idx="12">
                  <c:v>0.284078512916226</c:v>
                </c:pt>
                <c:pt idx="13">
                  <c:v>0.190525096978126</c:v>
                </c:pt>
                <c:pt idx="14">
                  <c:v>0.0986388260989916</c:v>
                </c:pt>
                <c:pt idx="15">
                  <c:v>0.00991741146238825</c:v>
                </c:pt>
                <c:pt idx="16">
                  <c:v>-0.0742887862157086</c:v>
                </c:pt>
                <c:pt idx="17">
                  <c:v>-0.152825203782678</c:v>
                </c:pt>
                <c:pt idx="18">
                  <c:v>-0.224772566683448</c:v>
                </c:pt>
                <c:pt idx="19">
                  <c:v>-0.289473819835793</c:v>
                </c:pt>
                <c:pt idx="20">
                  <c:v>-0.346546039843084</c:v>
                </c:pt>
                <c:pt idx="21">
                  <c:v>-0.395876437645719</c:v>
                </c:pt>
                <c:pt idx="22">
                  <c:v>-0.43760328227311</c:v>
                </c:pt>
                <c:pt idx="23">
                  <c:v>-0.472084144421419</c:v>
                </c:pt>
                <c:pt idx="24">
                  <c:v>-0.499855005089315</c:v>
                </c:pt>
                <c:pt idx="25">
                  <c:v>-0.521584336026122</c:v>
                </c:pt>
                <c:pt idx="26">
                  <c:v>-0.538026207026545</c:v>
                </c:pt>
                <c:pt idx="27">
                  <c:v>-0.549975906424955</c:v>
                </c:pt>
                <c:pt idx="28">
                  <c:v>-0.558230653786713</c:v>
                </c:pt>
                <c:pt idx="29">
                  <c:v>-0.563556942457633</c:v>
                </c:pt>
                <c:pt idx="30">
                  <c:v>-0.566665055971442</c:v>
                </c:pt>
                <c:pt idx="31">
                  <c:v>-0.568190484038219</c:v>
                </c:pt>
                <c:pt idx="32">
                  <c:v>-0.568681385393934</c:v>
                </c:pt>
                <c:pt idx="33">
                  <c:v>-0.568590915268144</c:v>
                </c:pt>
                <c:pt idx="34">
                  <c:v>-0.568273125614106</c:v>
                </c:pt>
                <c:pt idx="35">
                  <c:v>-0.567981208514362</c:v>
                </c:pt>
                <c:pt idx="36">
                  <c:v>-0.56786703601108</c:v>
                </c:pt>
                <c:pt idx="37">
                  <c:v>-0.567981208514362</c:v>
                </c:pt>
                <c:pt idx="38">
                  <c:v>-0.568273125614106</c:v>
                </c:pt>
                <c:pt idx="39">
                  <c:v>-0.568590915268144</c:v>
                </c:pt>
                <c:pt idx="40">
                  <c:v>-0.568681385393934</c:v>
                </c:pt>
                <c:pt idx="41">
                  <c:v>-0.568190484038219</c:v>
                </c:pt>
                <c:pt idx="42">
                  <c:v>-0.566665055971442</c:v>
                </c:pt>
                <c:pt idx="43">
                  <c:v>-0.563556942457633</c:v>
                </c:pt>
                <c:pt idx="44">
                  <c:v>-0.558230653786713</c:v>
                </c:pt>
                <c:pt idx="45">
                  <c:v>-0.549975906424955</c:v>
                </c:pt>
                <c:pt idx="46">
                  <c:v>-0.538026207026545</c:v>
                </c:pt>
                <c:pt idx="47">
                  <c:v>-0.521584336026123</c:v>
                </c:pt>
                <c:pt idx="48">
                  <c:v>-0.499855005089315</c:v>
                </c:pt>
                <c:pt idx="49">
                  <c:v>-0.472084144421419</c:v>
                </c:pt>
                <c:pt idx="50">
                  <c:v>-0.43760328227311</c:v>
                </c:pt>
                <c:pt idx="51">
                  <c:v>-0.395876437645719</c:v>
                </c:pt>
                <c:pt idx="52">
                  <c:v>-0.346546039843084</c:v>
                </c:pt>
                <c:pt idx="53">
                  <c:v>-0.289473819835793</c:v>
                </c:pt>
                <c:pt idx="54">
                  <c:v>-0.224772566683448</c:v>
                </c:pt>
                <c:pt idx="55">
                  <c:v>-0.152825203782678</c:v>
                </c:pt>
                <c:pt idx="56">
                  <c:v>-0.0742887862157089</c:v>
                </c:pt>
                <c:pt idx="57">
                  <c:v>0.00991741146238868</c:v>
                </c:pt>
                <c:pt idx="58">
                  <c:v>0.0986388260989909</c:v>
                </c:pt>
                <c:pt idx="59">
                  <c:v>0.190525096978126</c:v>
                </c:pt>
                <c:pt idx="60">
                  <c:v>0.284078512916226</c:v>
                </c:pt>
                <c:pt idx="61">
                  <c:v>0.37770725116139</c:v>
                </c:pt>
                <c:pt idx="62">
                  <c:v>0.469779297357336</c:v>
                </c:pt>
                <c:pt idx="63">
                  <c:v>0.558673506737332</c:v>
                </c:pt>
                <c:pt idx="64">
                  <c:v>0.642825176698997</c:v>
                </c:pt>
                <c:pt idx="65">
                  <c:v>0.720764545264165</c:v>
                </c:pt>
                <c:pt idx="66">
                  <c:v>0.791147626970364</c:v>
                </c:pt>
                <c:pt idx="67">
                  <c:v>0.852779619736695</c:v>
                </c:pt>
                <c:pt idx="68">
                  <c:v>0.904631698719153</c:v>
                </c:pt>
                <c:pt idx="69">
                  <c:v>0.945852347002252</c:v>
                </c:pt>
                <c:pt idx="70">
                  <c:v>0.975774487141877</c:v>
                </c:pt>
                <c:pt idx="71">
                  <c:v>0.993919620072696</c:v>
                </c:pt>
                <c:pt idx="72">
                  <c:v>1</c:v>
                </c:pt>
              </c:numCache>
            </c:numRef>
          </c:yVal>
          <c:smooth val="1"/>
        </c:ser>
        <c:axId val="90578411"/>
        <c:axId val="1957016"/>
      </c:scatterChart>
      <c:valAx>
        <c:axId val="90578411"/>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47342804525125"/>
              <c:y val="0.891626360338573"/>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1957016"/>
        <c:crossesAt val="0"/>
        <c:crossBetween val="midCat"/>
        <c:majorUnit val="90"/>
        <c:minorUnit val="15"/>
      </c:valAx>
      <c:valAx>
        <c:axId val="1957016"/>
        <c:scaling>
          <c:orientation val="minMax"/>
          <c:max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a:t>
                </a:r>
                <a:r>
                  <a:rPr b="1" sz="1000" strike="noStrike" u="none" baseline="-33000">
                    <a:uFillTx/>
                    <a:latin typeface="Arial"/>
                  </a:rPr>
                  <a:t>V</a:t>
                </a:r>
                <a:r>
                  <a:rPr b="1" sz="1000" strike="noStrike" u="none">
                    <a:uFillTx/>
                    <a:latin typeface="Arial"/>
                  </a:rPr>
                  <a:t>/F</a:t>
                </a:r>
                <a:r>
                  <a:rPr b="1" sz="1000" strike="noStrike" u="none" baseline="-33000">
                    <a:uFillTx/>
                    <a:latin typeface="Arial"/>
                  </a:rPr>
                  <a:t>max</a:t>
                </a:r>
              </a:p>
            </c:rich>
          </c:tx>
          <c:layout>
            <c:manualLayout>
              <c:xMode val="edge"/>
              <c:yMode val="edge"/>
              <c:x val="0.00697184951328598"/>
              <c:y val="0.060459492140266"/>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90578411"/>
        <c:crossesAt val="0"/>
        <c:crossBetween val="midCat"/>
        <c:majorUnit val="0.2"/>
        <c:minorUnit val="0.1"/>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1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Radialkraft über dem Wirkwinkel der Kraft zum OT nach Massenausgleich durch Gegengewicht an der Kurbelwelle</a:t>
            </a:r>
          </a:p>
        </c:rich>
      </c:tx>
      <c:layout>
        <c:manualLayout>
          <c:xMode val="edge"/>
          <c:yMode val="edge"/>
          <c:x val="0.152692838824226"/>
          <c:y val="0.0116088051692038"/>
        </c:manualLayout>
      </c:layout>
      <c:overlay val="0"/>
      <c:spPr>
        <a:noFill/>
        <a:ln w="0">
          <a:noFill/>
        </a:ln>
      </c:spPr>
    </c:title>
    <c:autoTitleDeleted val="0"/>
    <c:plotArea>
      <c:layout>
        <c:manualLayout>
          <c:xMode val="edge"/>
          <c:yMode val="edge"/>
          <c:x val="0.0069704741237588"/>
          <c:y val="0.191873836381557"/>
          <c:w val="0.993029525876241"/>
          <c:h val="0.758843500164276"/>
        </c:manualLayout>
      </c:layout>
      <c:scatterChart>
        <c:scatterStyle val="line"/>
        <c:varyColors val="0"/>
        <c:ser>
          <c:idx val="0"/>
          <c:order val="0"/>
          <c:tx>
            <c:strRef>
              <c:f>'Einfacher Massenausgleich'!$S$7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Massenausgleich'!$X$9:$X$81</c:f>
              <c:numCache>
                <c:formatCode>0.000000</c:formatCode>
                <c:ptCount val="73"/>
                <c:pt idx="0">
                  <c:v>0</c:v>
                </c:pt>
                <c:pt idx="1">
                  <c:v>3.26168374754861</c:v>
                </c:pt>
                <c:pt idx="2">
                  <c:v>6.62698473160623</c:v>
                </c:pt>
                <c:pt idx="3">
                  <c:v>10.2067675869069</c:v>
                </c:pt>
                <c:pt idx="4">
                  <c:v>14.1265548867841</c:v>
                </c:pt>
                <c:pt idx="5">
                  <c:v>18.5337843074747</c:v>
                </c:pt>
                <c:pt idx="6">
                  <c:v>23.6032502592291</c:v>
                </c:pt>
                <c:pt idx="7">
                  <c:v>29.5360064909898</c:v>
                </c:pt>
                <c:pt idx="8">
                  <c:v>36.5412158285681</c:v>
                </c:pt>
                <c:pt idx="9">
                  <c:v>44.7831103226229</c:v>
                </c:pt>
                <c:pt idx="10">
                  <c:v>54.2772624156907</c:v>
                </c:pt>
                <c:pt idx="11">
                  <c:v>64.7592053451446</c:v>
                </c:pt>
                <c:pt idx="12">
                  <c:v>75.631973317886</c:v>
                </c:pt>
                <c:pt idx="13">
                  <c:v>86.1176543494943</c:v>
                </c:pt>
                <c:pt idx="14">
                  <c:v>95.5541935693823</c:v>
                </c:pt>
                <c:pt idx="15">
                  <c:v>103.59646331842</c:v>
                </c:pt>
                <c:pt idx="16">
                  <c:v>110.203946192605</c:v>
                </c:pt>
                <c:pt idx="17">
                  <c:v>115.515157194367</c:v>
                </c:pt>
                <c:pt idx="18">
                  <c:v>119.732686796187</c:v>
                </c:pt>
                <c:pt idx="19">
                  <c:v>123.059014371949</c:v>
                </c:pt>
                <c:pt idx="20">
                  <c:v>125.671900320804</c:v>
                </c:pt>
                <c:pt idx="21">
                  <c:v>127.72038963839</c:v>
                </c:pt>
                <c:pt idx="22">
                  <c:v>129.329150522477</c:v>
                </c:pt>
                <c:pt idx="23">
                  <c:v>130.605324607265</c:v>
                </c:pt>
                <c:pt idx="24">
                  <c:v>131.645710707486</c:v>
                </c:pt>
                <c:pt idx="25">
                  <c:v>132.543803728906</c:v>
                </c:pt>
                <c:pt idx="26">
                  <c:v>133.396951912286</c:v>
                </c:pt>
                <c:pt idx="27">
                  <c:v>134.314248714421</c:v>
                </c:pt>
                <c:pt idx="28">
                  <c:v>135.42599325689</c:v>
                </c:pt>
                <c:pt idx="29">
                  <c:v>136.895660254687</c:v>
                </c:pt>
                <c:pt idx="30">
                  <c:v>138.935019752703</c:v>
                </c:pt>
                <c:pt idx="31">
                  <c:v>141.821255253238</c:v>
                </c:pt>
                <c:pt idx="32">
                  <c:v>145.908584569493</c:v>
                </c:pt>
                <c:pt idx="33">
                  <c:v>151.609302446399</c:v>
                </c:pt>
                <c:pt idx="34">
                  <c:v>159.284555076926</c:v>
                </c:pt>
                <c:pt idx="35">
                  <c:v>168.967981060273</c:v>
                </c:pt>
                <c:pt idx="36">
                  <c:v>180</c:v>
                </c:pt>
                <c:pt idx="37">
                  <c:v>191.032018939727</c:v>
                </c:pt>
                <c:pt idx="38">
                  <c:v>200.715444923074</c:v>
                </c:pt>
                <c:pt idx="39">
                  <c:v>208.390697553601</c:v>
                </c:pt>
                <c:pt idx="40">
                  <c:v>214.091415430507</c:v>
                </c:pt>
                <c:pt idx="41">
                  <c:v>218.178744746762</c:v>
                </c:pt>
                <c:pt idx="42">
                  <c:v>221.064980247297</c:v>
                </c:pt>
                <c:pt idx="43">
                  <c:v>223.104339745313</c:v>
                </c:pt>
                <c:pt idx="44">
                  <c:v>224.57400674311</c:v>
                </c:pt>
                <c:pt idx="45">
                  <c:v>225.685751285579</c:v>
                </c:pt>
                <c:pt idx="46">
                  <c:v>226.603048087714</c:v>
                </c:pt>
                <c:pt idx="47">
                  <c:v>227.456196271094</c:v>
                </c:pt>
                <c:pt idx="48">
                  <c:v>228.354289292514</c:v>
                </c:pt>
                <c:pt idx="49">
                  <c:v>229.394675392735</c:v>
                </c:pt>
                <c:pt idx="50">
                  <c:v>230.670849477523</c:v>
                </c:pt>
                <c:pt idx="51">
                  <c:v>232.27961036161</c:v>
                </c:pt>
                <c:pt idx="52">
                  <c:v>234.328099679196</c:v>
                </c:pt>
                <c:pt idx="53">
                  <c:v>236.940985628051</c:v>
                </c:pt>
                <c:pt idx="54">
                  <c:v>240.267313203813</c:v>
                </c:pt>
                <c:pt idx="55">
                  <c:v>244.484842805633</c:v>
                </c:pt>
                <c:pt idx="56">
                  <c:v>249.796053807395</c:v>
                </c:pt>
                <c:pt idx="57">
                  <c:v>256.40353668158</c:v>
                </c:pt>
                <c:pt idx="58">
                  <c:v>264.445806430618</c:v>
                </c:pt>
                <c:pt idx="59">
                  <c:v>273.882345650506</c:v>
                </c:pt>
                <c:pt idx="60">
                  <c:v>284.368026682114</c:v>
                </c:pt>
                <c:pt idx="61">
                  <c:v>295.240794654855</c:v>
                </c:pt>
                <c:pt idx="62">
                  <c:v>305.722737584309</c:v>
                </c:pt>
                <c:pt idx="63">
                  <c:v>315.216889677377</c:v>
                </c:pt>
                <c:pt idx="64">
                  <c:v>323.458784171432</c:v>
                </c:pt>
                <c:pt idx="65">
                  <c:v>330.46399350901</c:v>
                </c:pt>
                <c:pt idx="66">
                  <c:v>336.396749740771</c:v>
                </c:pt>
                <c:pt idx="67">
                  <c:v>341.466215692525</c:v>
                </c:pt>
                <c:pt idx="68">
                  <c:v>345.873445113216</c:v>
                </c:pt>
                <c:pt idx="69">
                  <c:v>349.793232413093</c:v>
                </c:pt>
                <c:pt idx="70">
                  <c:v>353.373015268394</c:v>
                </c:pt>
                <c:pt idx="71">
                  <c:v>356.738316252451</c:v>
                </c:pt>
                <c:pt idx="72">
                  <c:v>360</c:v>
                </c:pt>
              </c:numCache>
            </c:numRef>
          </c:xVal>
          <c:yVal>
            <c:numRef>
              <c:f>'Einfacher Massenausgleich'!$U$9:$U$81</c:f>
              <c:numCache>
                <c:formatCode>0.000000</c:formatCode>
                <c:ptCount val="73"/>
                <c:pt idx="0">
                  <c:v>0.606453588784548</c:v>
                </c:pt>
                <c:pt idx="1">
                  <c:v>0.602847330781022</c:v>
                </c:pt>
                <c:pt idx="2">
                  <c:v>0.592163456602301</c:v>
                </c:pt>
                <c:pt idx="3">
                  <c:v>0.574812290448119</c:v>
                </c:pt>
                <c:pt idx="4">
                  <c:v>0.551496854998698</c:v>
                </c:pt>
                <c:pt idx="5">
                  <c:v>0.523242696536073</c:v>
                </c:pt>
                <c:pt idx="6">
                  <c:v>0.491440326557632</c:v>
                </c:pt>
                <c:pt idx="7">
                  <c:v>0.457895520682412</c:v>
                </c:pt>
                <c:pt idx="8">
                  <c:v>0.424867953234192</c:v>
                </c:pt>
                <c:pt idx="9">
                  <c:v>0.395044655485592</c:v>
                </c:pt>
                <c:pt idx="10">
                  <c:v>0.371341184521336</c:v>
                </c:pt>
                <c:pt idx="11">
                  <c:v>0.356402334986684</c:v>
                </c:pt>
                <c:pt idx="12">
                  <c:v>0.351825667084783</c:v>
                </c:pt>
                <c:pt idx="13">
                  <c:v>0.357494559567898</c:v>
                </c:pt>
                <c:pt idx="14">
                  <c:v>0.371557083087986</c:v>
                </c:pt>
                <c:pt idx="15">
                  <c:v>0.391096933247428</c:v>
                </c:pt>
                <c:pt idx="16">
                  <c:v>0.412978434515886</c:v>
                </c:pt>
                <c:pt idx="17">
                  <c:v>0.434416939865354</c:v>
                </c:pt>
                <c:pt idx="18">
                  <c:v>0.453212405516471</c:v>
                </c:pt>
                <c:pt idx="19">
                  <c:v>0.467777794108936</c:v>
                </c:pt>
                <c:pt idx="20">
                  <c:v>0.477082782374888</c:v>
                </c:pt>
                <c:pt idx="21">
                  <c:v>0.480573736785691</c:v>
                </c:pt>
                <c:pt idx="22">
                  <c:v>0.478091943783342</c:v>
                </c:pt>
                <c:pt idx="23">
                  <c:v>0.469795957412781</c:v>
                </c:pt>
                <c:pt idx="24">
                  <c:v>0.456089531246245</c:v>
                </c:pt>
                <c:pt idx="25">
                  <c:v>0.437556431048781</c:v>
                </c:pt>
                <c:pt idx="26">
                  <c:v>0.414904191012333</c:v>
                </c:pt>
                <c:pt idx="27">
                  <c:v>0.388919548526896</c:v>
                </c:pt>
                <c:pt idx="28">
                  <c:v>0.360438813286462</c:v>
                </c:pt>
                <c:pt idx="29">
                  <c:v>0.330337103917415</c:v>
                </c:pt>
                <c:pt idx="30">
                  <c:v>0.299541560365595</c:v>
                </c:pt>
                <c:pt idx="31">
                  <c:v>0.269075188997437</c:v>
                </c:pt>
                <c:pt idx="32">
                  <c:v>0.240137764348962</c:v>
                </c:pt>
                <c:pt idx="33">
                  <c:v>0.214219335743305</c:v>
                </c:pt>
                <c:pt idx="34">
                  <c:v>0.19319593459365</c:v>
                </c:pt>
                <c:pt idx="35">
                  <c:v>0.179244731278597</c:v>
                </c:pt>
                <c:pt idx="36">
                  <c:v>0.174320624795628</c:v>
                </c:pt>
                <c:pt idx="37">
                  <c:v>0.179244731278597</c:v>
                </c:pt>
                <c:pt idx="38">
                  <c:v>0.19319593459365</c:v>
                </c:pt>
                <c:pt idx="39">
                  <c:v>0.214219335743305</c:v>
                </c:pt>
                <c:pt idx="40">
                  <c:v>0.240137764348962</c:v>
                </c:pt>
                <c:pt idx="41">
                  <c:v>0.269075188997437</c:v>
                </c:pt>
                <c:pt idx="42">
                  <c:v>0.299541560365595</c:v>
                </c:pt>
                <c:pt idx="43">
                  <c:v>0.330337103917415</c:v>
                </c:pt>
                <c:pt idx="44">
                  <c:v>0.360438813286462</c:v>
                </c:pt>
                <c:pt idx="45">
                  <c:v>0.388919548526896</c:v>
                </c:pt>
                <c:pt idx="46">
                  <c:v>0.414904191012333</c:v>
                </c:pt>
                <c:pt idx="47">
                  <c:v>0.437556431048781</c:v>
                </c:pt>
                <c:pt idx="48">
                  <c:v>0.456089531246245</c:v>
                </c:pt>
                <c:pt idx="49">
                  <c:v>0.469795957412781</c:v>
                </c:pt>
                <c:pt idx="50">
                  <c:v>0.478091943783342</c:v>
                </c:pt>
                <c:pt idx="51">
                  <c:v>0.480573736785691</c:v>
                </c:pt>
                <c:pt idx="52">
                  <c:v>0.477082782374888</c:v>
                </c:pt>
                <c:pt idx="53">
                  <c:v>0.467777794108936</c:v>
                </c:pt>
                <c:pt idx="54">
                  <c:v>0.453212405516471</c:v>
                </c:pt>
                <c:pt idx="55">
                  <c:v>0.434416939865354</c:v>
                </c:pt>
                <c:pt idx="56">
                  <c:v>0.412978434515886</c:v>
                </c:pt>
                <c:pt idx="57">
                  <c:v>0.391096933247428</c:v>
                </c:pt>
                <c:pt idx="58">
                  <c:v>0.371557083087986</c:v>
                </c:pt>
                <c:pt idx="59">
                  <c:v>0.357494559567898</c:v>
                </c:pt>
                <c:pt idx="60">
                  <c:v>0.351825667084783</c:v>
                </c:pt>
                <c:pt idx="61">
                  <c:v>0.356402334986684</c:v>
                </c:pt>
                <c:pt idx="62">
                  <c:v>0.371341184521336</c:v>
                </c:pt>
                <c:pt idx="63">
                  <c:v>0.395044655485592</c:v>
                </c:pt>
                <c:pt idx="64">
                  <c:v>0.424867953234192</c:v>
                </c:pt>
                <c:pt idx="65">
                  <c:v>0.457895520682412</c:v>
                </c:pt>
                <c:pt idx="66">
                  <c:v>0.491440326557632</c:v>
                </c:pt>
                <c:pt idx="67">
                  <c:v>0.523242696536073</c:v>
                </c:pt>
                <c:pt idx="68">
                  <c:v>0.551496854998698</c:v>
                </c:pt>
                <c:pt idx="69">
                  <c:v>0.574812290448119</c:v>
                </c:pt>
                <c:pt idx="70">
                  <c:v>0.5921634566023</c:v>
                </c:pt>
                <c:pt idx="71">
                  <c:v>0.602847330781022</c:v>
                </c:pt>
                <c:pt idx="72">
                  <c:v>0.606453588784548</c:v>
                </c:pt>
              </c:numCache>
            </c:numRef>
          </c:yVal>
          <c:smooth val="1"/>
        </c:ser>
        <c:ser>
          <c:idx val="1"/>
          <c:order val="1"/>
          <c:tx>
            <c:strRef>
              <c:f>'Einfacher Massenausgleich'!$AB$7</c:f>
              <c:strCache>
                <c:ptCount val="1"/>
                <c:pt idx="0">
                  <c:v>Mit 60 %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Massenausgleich'!$AG$9:$AG$81</c:f>
              <c:numCache>
                <c:formatCode>0.000000</c:formatCode>
                <c:ptCount val="73"/>
                <c:pt idx="0">
                  <c:v>0</c:v>
                </c:pt>
                <c:pt idx="1">
                  <c:v>4.49592298519062</c:v>
                </c:pt>
                <c:pt idx="2">
                  <c:v>9.12258760354299</c:v>
                </c:pt>
                <c:pt idx="3">
                  <c:v>14.0149520112685</c:v>
                </c:pt>
                <c:pt idx="4">
                  <c:v>19.3145399722837</c:v>
                </c:pt>
                <c:pt idx="5">
                  <c:v>25.1670825649916</c:v>
                </c:pt>
                <c:pt idx="6">
                  <c:v>31.7108148205088</c:v>
                </c:pt>
                <c:pt idx="7">
                  <c:v>39.0492358336212</c:v>
                </c:pt>
                <c:pt idx="8">
                  <c:v>47.2044119007777</c:v>
                </c:pt>
                <c:pt idx="9">
                  <c:v>56.0594567455121</c:v>
                </c:pt>
                <c:pt idx="10">
                  <c:v>65.3229970538207</c:v>
                </c:pt>
                <c:pt idx="11">
                  <c:v>74.5619447059349</c:v>
                </c:pt>
                <c:pt idx="12">
                  <c:v>83.3130007744497</c:v>
                </c:pt>
                <c:pt idx="13">
                  <c:v>91.21248047368</c:v>
                </c:pt>
                <c:pt idx="14">
                  <c:v>98.0650158445564</c:v>
                </c:pt>
                <c:pt idx="15">
                  <c:v>103.831592708814</c:v>
                </c:pt>
                <c:pt idx="16">
                  <c:v>108.575435577832</c:v>
                </c:pt>
                <c:pt idx="17">
                  <c:v>112.407906083102</c:v>
                </c:pt>
                <c:pt idx="18">
                  <c:v>115.452356819622</c:v>
                </c:pt>
                <c:pt idx="19">
                  <c:v>117.825660451117</c:v>
                </c:pt>
                <c:pt idx="20">
                  <c:v>119.631366730664</c:v>
                </c:pt>
                <c:pt idx="21">
                  <c:v>120.959072721179</c:v>
                </c:pt>
                <c:pt idx="22">
                  <c:v>121.886653247226</c:v>
                </c:pt>
                <c:pt idx="23">
                  <c:v>122.483662136547</c:v>
                </c:pt>
                <c:pt idx="24">
                  <c:v>122.815244300809</c:v>
                </c:pt>
                <c:pt idx="25">
                  <c:v>122.946502832614</c:v>
                </c:pt>
                <c:pt idx="26">
                  <c:v>122.947685929079</c:v>
                </c:pt>
                <c:pt idx="27">
                  <c:v>122.901007762808</c:v>
                </c:pt>
                <c:pt idx="28">
                  <c:v>122.910638483782</c:v>
                </c:pt>
                <c:pt idx="29">
                  <c:v>123.118804159215</c:v>
                </c:pt>
                <c:pt idx="30">
                  <c:v>123.733900376279</c:v>
                </c:pt>
                <c:pt idx="31">
                  <c:v>125.083003986254</c:v>
                </c:pt>
                <c:pt idx="32">
                  <c:v>127.715233332093</c:v>
                </c:pt>
                <c:pt idx="33">
                  <c:v>132.608083734321</c:v>
                </c:pt>
                <c:pt idx="34">
                  <c:v>141.525966067608</c:v>
                </c:pt>
                <c:pt idx="35">
                  <c:v>157.117630819463</c:v>
                </c:pt>
                <c:pt idx="36">
                  <c:v>180</c:v>
                </c:pt>
                <c:pt idx="37">
                  <c:v>202.882369180537</c:v>
                </c:pt>
                <c:pt idx="38">
                  <c:v>218.474033932392</c:v>
                </c:pt>
                <c:pt idx="39">
                  <c:v>227.391916265679</c:v>
                </c:pt>
                <c:pt idx="40">
                  <c:v>232.284766667907</c:v>
                </c:pt>
                <c:pt idx="41">
                  <c:v>234.916996013746</c:v>
                </c:pt>
                <c:pt idx="42">
                  <c:v>236.266099623721</c:v>
                </c:pt>
                <c:pt idx="43">
                  <c:v>236.881195840785</c:v>
                </c:pt>
                <c:pt idx="44">
                  <c:v>237.089361516218</c:v>
                </c:pt>
                <c:pt idx="45">
                  <c:v>237.098992237192</c:v>
                </c:pt>
                <c:pt idx="46">
                  <c:v>237.052314070921</c:v>
                </c:pt>
                <c:pt idx="47">
                  <c:v>237.053497167386</c:v>
                </c:pt>
                <c:pt idx="48">
                  <c:v>237.184755699191</c:v>
                </c:pt>
                <c:pt idx="49">
                  <c:v>237.516337863453</c:v>
                </c:pt>
                <c:pt idx="50">
                  <c:v>238.113346752774</c:v>
                </c:pt>
                <c:pt idx="51">
                  <c:v>239.040927278821</c:v>
                </c:pt>
                <c:pt idx="52">
                  <c:v>240.368633269336</c:v>
                </c:pt>
                <c:pt idx="53">
                  <c:v>242.174339548883</c:v>
                </c:pt>
                <c:pt idx="54">
                  <c:v>244.547643180378</c:v>
                </c:pt>
                <c:pt idx="55">
                  <c:v>247.592093916898</c:v>
                </c:pt>
                <c:pt idx="56">
                  <c:v>251.424564422168</c:v>
                </c:pt>
                <c:pt idx="57">
                  <c:v>256.168407291186</c:v>
                </c:pt>
                <c:pt idx="58">
                  <c:v>261.934984155444</c:v>
                </c:pt>
                <c:pt idx="59">
                  <c:v>268.78751952632</c:v>
                </c:pt>
                <c:pt idx="60">
                  <c:v>276.68699922555</c:v>
                </c:pt>
                <c:pt idx="61">
                  <c:v>285.438055294065</c:v>
                </c:pt>
                <c:pt idx="62">
                  <c:v>294.677002946179</c:v>
                </c:pt>
                <c:pt idx="63">
                  <c:v>303.940543254488</c:v>
                </c:pt>
                <c:pt idx="64">
                  <c:v>312.795588099222</c:v>
                </c:pt>
                <c:pt idx="65">
                  <c:v>320.950764166379</c:v>
                </c:pt>
                <c:pt idx="66">
                  <c:v>328.289185179491</c:v>
                </c:pt>
                <c:pt idx="67">
                  <c:v>334.832917435008</c:v>
                </c:pt>
                <c:pt idx="68">
                  <c:v>340.685460027716</c:v>
                </c:pt>
                <c:pt idx="69">
                  <c:v>345.985047988732</c:v>
                </c:pt>
                <c:pt idx="70">
                  <c:v>350.877412396457</c:v>
                </c:pt>
                <c:pt idx="71">
                  <c:v>355.504077014809</c:v>
                </c:pt>
                <c:pt idx="72">
                  <c:v>360</c:v>
                </c:pt>
              </c:numCache>
            </c:numRef>
          </c:xVal>
          <c:yVal>
            <c:numRef>
              <c:f>'Einfacher Massenausgleich'!$AD$9:$AD$81</c:f>
              <c:numCache>
                <c:formatCode>0.000000</c:formatCode>
                <c:ptCount val="73"/>
                <c:pt idx="0">
                  <c:v>0.527744306541458</c:v>
                </c:pt>
                <c:pt idx="1">
                  <c:v>0.525076708215102</c:v>
                </c:pt>
                <c:pt idx="2">
                  <c:v>0.51723573727862</c:v>
                </c:pt>
                <c:pt idx="3">
                  <c:v>0.50471237086251</c:v>
                </c:pt>
                <c:pt idx="4">
                  <c:v>0.488341828937457</c:v>
                </c:pt>
                <c:pt idx="5">
                  <c:v>0.469322697164426</c:v>
                </c:pt>
                <c:pt idx="6">
                  <c:v>0.449226342299351</c:v>
                </c:pt>
                <c:pt idx="7">
                  <c:v>0.429968103652566</c:v>
                </c:pt>
                <c:pt idx="8">
                  <c:v>0.41369239578485</c:v>
                </c:pt>
                <c:pt idx="9">
                  <c:v>0.40251711148046</c:v>
                </c:pt>
                <c:pt idx="10">
                  <c:v>0.398127516517352</c:v>
                </c:pt>
                <c:pt idx="11">
                  <c:v>0.401329667993918</c:v>
                </c:pt>
                <c:pt idx="12">
                  <c:v>0.411786772967247</c:v>
                </c:pt>
                <c:pt idx="13">
                  <c:v>0.428104866004119</c:v>
                </c:pt>
                <c:pt idx="14">
                  <c:v>0.448208190750593</c:v>
                </c:pt>
                <c:pt idx="15">
                  <c:v>0.469786556951095</c:v>
                </c:pt>
                <c:pt idx="16">
                  <c:v>0.490640975425091</c:v>
                </c:pt>
                <c:pt idx="17">
                  <c:v>0.508882590835514</c:v>
                </c:pt>
                <c:pt idx="18">
                  <c:v>0.523018304400022</c:v>
                </c:pt>
                <c:pt idx="19">
                  <c:v>0.53196913988217</c:v>
                </c:pt>
                <c:pt idx="20">
                  <c:v>0.535052943742419</c:v>
                </c:pt>
                <c:pt idx="21">
                  <c:v>0.531947944517617</c:v>
                </c:pt>
                <c:pt idx="22">
                  <c:v>0.522645069037043</c:v>
                </c:pt>
                <c:pt idx="23">
                  <c:v>0.507393445667349</c:v>
                </c:pt>
                <c:pt idx="24">
                  <c:v>0.486642675954</c:v>
                </c:pt>
                <c:pt idx="25">
                  <c:v>0.460985486943297</c:v>
                </c:pt>
                <c:pt idx="26">
                  <c:v>0.431104456067643</c:v>
                </c:pt>
                <c:pt idx="27">
                  <c:v>0.397726420305945</c:v>
                </c:pt>
                <c:pt idx="28">
                  <c:v>0.3615881356598</c:v>
                </c:pt>
                <c:pt idx="29">
                  <c:v>0.323417290598925</c:v>
                </c:pt>
                <c:pt idx="30">
                  <c:v>0.283935248250403</c:v>
                </c:pt>
                <c:pt idx="31">
                  <c:v>0.24389458837339</c:v>
                </c:pt>
                <c:pt idx="32">
                  <c:v>0.204182707613654</c:v>
                </c:pt>
                <c:pt idx="33">
                  <c:v>0.166071338435641</c:v>
                </c:pt>
                <c:pt idx="34">
                  <c:v>0.131809106591716</c:v>
                </c:pt>
                <c:pt idx="35">
                  <c:v>0.105852654438193</c:v>
                </c:pt>
                <c:pt idx="36">
                  <c:v>0.095611342552538</c:v>
                </c:pt>
                <c:pt idx="37">
                  <c:v>0.105852654438193</c:v>
                </c:pt>
                <c:pt idx="38">
                  <c:v>0.131809106591716</c:v>
                </c:pt>
                <c:pt idx="39">
                  <c:v>0.166071338435641</c:v>
                </c:pt>
                <c:pt idx="40">
                  <c:v>0.204182707613654</c:v>
                </c:pt>
                <c:pt idx="41">
                  <c:v>0.24389458837339</c:v>
                </c:pt>
                <c:pt idx="42">
                  <c:v>0.283935248250403</c:v>
                </c:pt>
                <c:pt idx="43">
                  <c:v>0.323417290598925</c:v>
                </c:pt>
                <c:pt idx="44">
                  <c:v>0.3615881356598</c:v>
                </c:pt>
                <c:pt idx="45">
                  <c:v>0.397726420305945</c:v>
                </c:pt>
                <c:pt idx="46">
                  <c:v>0.431104456067643</c:v>
                </c:pt>
                <c:pt idx="47">
                  <c:v>0.460985486943297</c:v>
                </c:pt>
                <c:pt idx="48">
                  <c:v>0.486642675954</c:v>
                </c:pt>
                <c:pt idx="49">
                  <c:v>0.507393445667348</c:v>
                </c:pt>
                <c:pt idx="50">
                  <c:v>0.522645069037043</c:v>
                </c:pt>
                <c:pt idx="51">
                  <c:v>0.531947944517617</c:v>
                </c:pt>
                <c:pt idx="52">
                  <c:v>0.535052943742419</c:v>
                </c:pt>
                <c:pt idx="53">
                  <c:v>0.53196913988217</c:v>
                </c:pt>
                <c:pt idx="54">
                  <c:v>0.523018304400022</c:v>
                </c:pt>
                <c:pt idx="55">
                  <c:v>0.508882590835514</c:v>
                </c:pt>
                <c:pt idx="56">
                  <c:v>0.490640975425091</c:v>
                </c:pt>
                <c:pt idx="57">
                  <c:v>0.469786556951095</c:v>
                </c:pt>
                <c:pt idx="58">
                  <c:v>0.448208190750593</c:v>
                </c:pt>
                <c:pt idx="59">
                  <c:v>0.428104866004119</c:v>
                </c:pt>
                <c:pt idx="60">
                  <c:v>0.411786772967247</c:v>
                </c:pt>
                <c:pt idx="61">
                  <c:v>0.401329667993918</c:v>
                </c:pt>
                <c:pt idx="62">
                  <c:v>0.398127516517352</c:v>
                </c:pt>
                <c:pt idx="63">
                  <c:v>0.40251711148046</c:v>
                </c:pt>
                <c:pt idx="64">
                  <c:v>0.41369239578485</c:v>
                </c:pt>
                <c:pt idx="65">
                  <c:v>0.429968103652566</c:v>
                </c:pt>
                <c:pt idx="66">
                  <c:v>0.44922634229935</c:v>
                </c:pt>
                <c:pt idx="67">
                  <c:v>0.469322697164426</c:v>
                </c:pt>
                <c:pt idx="68">
                  <c:v>0.488341828937457</c:v>
                </c:pt>
                <c:pt idx="69">
                  <c:v>0.50471237086251</c:v>
                </c:pt>
                <c:pt idx="70">
                  <c:v>0.51723573727862</c:v>
                </c:pt>
                <c:pt idx="71">
                  <c:v>0.525076708215102</c:v>
                </c:pt>
                <c:pt idx="72">
                  <c:v>0.527744306541458</c:v>
                </c:pt>
              </c:numCache>
            </c:numRef>
          </c:yVal>
          <c:smooth val="1"/>
        </c:ser>
        <c:axId val="90793182"/>
        <c:axId val="12774592"/>
      </c:scatterChart>
      <c:valAx>
        <c:axId val="90793182"/>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Winkel der Resultierenden zum oberen Totpunkt</a:t>
                </a:r>
              </a:p>
            </c:rich>
          </c:tx>
          <c:layout>
            <c:manualLayout>
              <c:xMode val="edge"/>
              <c:yMode val="edge"/>
              <c:x val="0.248306700861445"/>
              <c:y val="0.921585806592925"/>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12774592"/>
        <c:crossesAt val="0"/>
        <c:crossBetween val="midCat"/>
        <c:majorUnit val="90"/>
        <c:minorUnit val="45"/>
      </c:valAx>
      <c:valAx>
        <c:axId val="12774592"/>
        <c:scaling>
          <c:orientation val="minMax"/>
          <c:max val="1"/>
          <c:min val="-0.6"/>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F/F</a:t>
                </a:r>
                <a:r>
                  <a:rPr b="1" sz="1000" strike="noStrike" u="none" baseline="-33000">
                    <a:uFillTx/>
                    <a:latin typeface="Arial"/>
                  </a:rPr>
                  <a:t>max</a:t>
                </a:r>
              </a:p>
            </c:rich>
          </c:tx>
          <c:layout>
            <c:manualLayout>
              <c:xMode val="edge"/>
              <c:yMode val="edge"/>
              <c:x val="0.00703623331360558"/>
              <c:y val="0.125068448143686"/>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90793182"/>
        <c:crossesAt val="0"/>
        <c:crossBetween val="midCat"/>
        <c:majorUnit val="0.2"/>
        <c:minorUnit val="0.1"/>
      </c:valAx>
      <c:spPr>
        <a:solidFill>
          <a:srgbClr val="ffffff"/>
        </a:solidFill>
        <a:ln w="12600">
          <a:solidFill>
            <a:srgbClr val="000000"/>
          </a:solidFill>
          <a:round/>
        </a:ln>
      </c:spPr>
    </c:plotArea>
    <c:legend>
      <c:legendPos val="r"/>
      <c:layout>
        <c:manualLayout>
          <c:xMode val="edge"/>
          <c:yMode val="edge"/>
          <c:x val="0.250016439797462"/>
          <c:y val="0.122001971306538"/>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chartSpace>
</file>

<file path=xl/charts/chart1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Radialkraft über dem Kurbelwinkel nach Massenausgleich durch Gegengewicht an der Kurbelwelle</a:t>
            </a:r>
          </a:p>
        </c:rich>
      </c:tx>
      <c:layout>
        <c:manualLayout>
          <c:xMode val="edge"/>
          <c:yMode val="edge"/>
          <c:x val="0.202512496711392"/>
          <c:y val="0.0139583882012115"/>
        </c:manualLayout>
      </c:layout>
      <c:overlay val="0"/>
      <c:spPr>
        <a:noFill/>
        <a:ln w="0">
          <a:noFill/>
        </a:ln>
      </c:spPr>
    </c:title>
    <c:autoTitleDeleted val="0"/>
    <c:plotArea>
      <c:layout>
        <c:manualLayout>
          <c:xMode val="edge"/>
          <c:yMode val="edge"/>
          <c:x val="0.00697184951328598"/>
          <c:y val="0.202791677640242"/>
          <c:w val="0.993028150486714"/>
          <c:h val="0.797208322359758"/>
        </c:manualLayout>
      </c:layout>
      <c:scatterChart>
        <c:scatterStyle val="line"/>
        <c:varyColors val="0"/>
        <c:ser>
          <c:idx val="0"/>
          <c:order val="0"/>
          <c:tx>
            <c:strRef>
              <c:f>'Einfacher Massenausgleich'!$S$7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Massenausgleich'!$U$9:$U$81</c:f>
              <c:numCache>
                <c:formatCode>0.000000</c:formatCode>
                <c:ptCount val="73"/>
                <c:pt idx="0">
                  <c:v>0.606453588784548</c:v>
                </c:pt>
                <c:pt idx="1">
                  <c:v>0.602847330781022</c:v>
                </c:pt>
                <c:pt idx="2">
                  <c:v>0.592163456602301</c:v>
                </c:pt>
                <c:pt idx="3">
                  <c:v>0.574812290448119</c:v>
                </c:pt>
                <c:pt idx="4">
                  <c:v>0.551496854998698</c:v>
                </c:pt>
                <c:pt idx="5">
                  <c:v>0.523242696536073</c:v>
                </c:pt>
                <c:pt idx="6">
                  <c:v>0.491440326557632</c:v>
                </c:pt>
                <c:pt idx="7">
                  <c:v>0.457895520682412</c:v>
                </c:pt>
                <c:pt idx="8">
                  <c:v>0.424867953234192</c:v>
                </c:pt>
                <c:pt idx="9">
                  <c:v>0.395044655485592</c:v>
                </c:pt>
                <c:pt idx="10">
                  <c:v>0.371341184521336</c:v>
                </c:pt>
                <c:pt idx="11">
                  <c:v>0.356402334986684</c:v>
                </c:pt>
                <c:pt idx="12">
                  <c:v>0.351825667084783</c:v>
                </c:pt>
                <c:pt idx="13">
                  <c:v>0.357494559567898</c:v>
                </c:pt>
                <c:pt idx="14">
                  <c:v>0.371557083087986</c:v>
                </c:pt>
                <c:pt idx="15">
                  <c:v>0.391096933247428</c:v>
                </c:pt>
                <c:pt idx="16">
                  <c:v>0.412978434515886</c:v>
                </c:pt>
                <c:pt idx="17">
                  <c:v>0.434416939865354</c:v>
                </c:pt>
                <c:pt idx="18">
                  <c:v>0.453212405516471</c:v>
                </c:pt>
                <c:pt idx="19">
                  <c:v>0.467777794108936</c:v>
                </c:pt>
                <c:pt idx="20">
                  <c:v>0.477082782374888</c:v>
                </c:pt>
                <c:pt idx="21">
                  <c:v>0.480573736785691</c:v>
                </c:pt>
                <c:pt idx="22">
                  <c:v>0.478091943783342</c:v>
                </c:pt>
                <c:pt idx="23">
                  <c:v>0.469795957412781</c:v>
                </c:pt>
                <c:pt idx="24">
                  <c:v>0.456089531246245</c:v>
                </c:pt>
                <c:pt idx="25">
                  <c:v>0.437556431048781</c:v>
                </c:pt>
                <c:pt idx="26">
                  <c:v>0.414904191012333</c:v>
                </c:pt>
                <c:pt idx="27">
                  <c:v>0.388919548526896</c:v>
                </c:pt>
                <c:pt idx="28">
                  <c:v>0.360438813286462</c:v>
                </c:pt>
                <c:pt idx="29">
                  <c:v>0.330337103917415</c:v>
                </c:pt>
                <c:pt idx="30">
                  <c:v>0.299541560365595</c:v>
                </c:pt>
                <c:pt idx="31">
                  <c:v>0.269075188997437</c:v>
                </c:pt>
                <c:pt idx="32">
                  <c:v>0.240137764348962</c:v>
                </c:pt>
                <c:pt idx="33">
                  <c:v>0.214219335743305</c:v>
                </c:pt>
                <c:pt idx="34">
                  <c:v>0.19319593459365</c:v>
                </c:pt>
                <c:pt idx="35">
                  <c:v>0.179244731278597</c:v>
                </c:pt>
                <c:pt idx="36">
                  <c:v>0.174320624795628</c:v>
                </c:pt>
                <c:pt idx="37">
                  <c:v>0.179244731278597</c:v>
                </c:pt>
                <c:pt idx="38">
                  <c:v>0.19319593459365</c:v>
                </c:pt>
                <c:pt idx="39">
                  <c:v>0.214219335743305</c:v>
                </c:pt>
                <c:pt idx="40">
                  <c:v>0.240137764348962</c:v>
                </c:pt>
                <c:pt idx="41">
                  <c:v>0.269075188997437</c:v>
                </c:pt>
                <c:pt idx="42">
                  <c:v>0.299541560365595</c:v>
                </c:pt>
                <c:pt idx="43">
                  <c:v>0.330337103917415</c:v>
                </c:pt>
                <c:pt idx="44">
                  <c:v>0.360438813286462</c:v>
                </c:pt>
                <c:pt idx="45">
                  <c:v>0.388919548526896</c:v>
                </c:pt>
                <c:pt idx="46">
                  <c:v>0.414904191012333</c:v>
                </c:pt>
                <c:pt idx="47">
                  <c:v>0.437556431048781</c:v>
                </c:pt>
                <c:pt idx="48">
                  <c:v>0.456089531246245</c:v>
                </c:pt>
                <c:pt idx="49">
                  <c:v>0.469795957412781</c:v>
                </c:pt>
                <c:pt idx="50">
                  <c:v>0.478091943783342</c:v>
                </c:pt>
                <c:pt idx="51">
                  <c:v>0.480573736785691</c:v>
                </c:pt>
                <c:pt idx="52">
                  <c:v>0.477082782374888</c:v>
                </c:pt>
                <c:pt idx="53">
                  <c:v>0.467777794108936</c:v>
                </c:pt>
                <c:pt idx="54">
                  <c:v>0.453212405516471</c:v>
                </c:pt>
                <c:pt idx="55">
                  <c:v>0.434416939865354</c:v>
                </c:pt>
                <c:pt idx="56">
                  <c:v>0.412978434515886</c:v>
                </c:pt>
                <c:pt idx="57">
                  <c:v>0.391096933247428</c:v>
                </c:pt>
                <c:pt idx="58">
                  <c:v>0.371557083087986</c:v>
                </c:pt>
                <c:pt idx="59">
                  <c:v>0.357494559567898</c:v>
                </c:pt>
                <c:pt idx="60">
                  <c:v>0.351825667084783</c:v>
                </c:pt>
                <c:pt idx="61">
                  <c:v>0.356402334986684</c:v>
                </c:pt>
                <c:pt idx="62">
                  <c:v>0.371341184521336</c:v>
                </c:pt>
                <c:pt idx="63">
                  <c:v>0.395044655485592</c:v>
                </c:pt>
                <c:pt idx="64">
                  <c:v>0.424867953234192</c:v>
                </c:pt>
                <c:pt idx="65">
                  <c:v>0.457895520682412</c:v>
                </c:pt>
                <c:pt idx="66">
                  <c:v>0.491440326557632</c:v>
                </c:pt>
                <c:pt idx="67">
                  <c:v>0.523242696536073</c:v>
                </c:pt>
                <c:pt idx="68">
                  <c:v>0.551496854998698</c:v>
                </c:pt>
                <c:pt idx="69">
                  <c:v>0.574812290448119</c:v>
                </c:pt>
                <c:pt idx="70">
                  <c:v>0.5921634566023</c:v>
                </c:pt>
                <c:pt idx="71">
                  <c:v>0.602847330781022</c:v>
                </c:pt>
                <c:pt idx="72">
                  <c:v>0.606453588784548</c:v>
                </c:pt>
              </c:numCache>
            </c:numRef>
          </c:yVal>
          <c:smooth val="1"/>
        </c:ser>
        <c:ser>
          <c:idx val="1"/>
          <c:order val="1"/>
          <c:tx>
            <c:strRef>
              <c:f>'Einfacher Massenausgleich'!$AB$7</c:f>
              <c:strCache>
                <c:ptCount val="1"/>
                <c:pt idx="0">
                  <c:v>Mit 60 %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Massenausgleich'!$AD$9:$AD$81</c:f>
              <c:numCache>
                <c:formatCode>0.000000</c:formatCode>
                <c:ptCount val="73"/>
                <c:pt idx="0">
                  <c:v>0.527744306541458</c:v>
                </c:pt>
                <c:pt idx="1">
                  <c:v>0.525076708215102</c:v>
                </c:pt>
                <c:pt idx="2">
                  <c:v>0.51723573727862</c:v>
                </c:pt>
                <c:pt idx="3">
                  <c:v>0.50471237086251</c:v>
                </c:pt>
                <c:pt idx="4">
                  <c:v>0.488341828937457</c:v>
                </c:pt>
                <c:pt idx="5">
                  <c:v>0.469322697164426</c:v>
                </c:pt>
                <c:pt idx="6">
                  <c:v>0.449226342299351</c:v>
                </c:pt>
                <c:pt idx="7">
                  <c:v>0.429968103652566</c:v>
                </c:pt>
                <c:pt idx="8">
                  <c:v>0.41369239578485</c:v>
                </c:pt>
                <c:pt idx="9">
                  <c:v>0.40251711148046</c:v>
                </c:pt>
                <c:pt idx="10">
                  <c:v>0.398127516517352</c:v>
                </c:pt>
                <c:pt idx="11">
                  <c:v>0.401329667993918</c:v>
                </c:pt>
                <c:pt idx="12">
                  <c:v>0.411786772967247</c:v>
                </c:pt>
                <c:pt idx="13">
                  <c:v>0.428104866004119</c:v>
                </c:pt>
                <c:pt idx="14">
                  <c:v>0.448208190750593</c:v>
                </c:pt>
                <c:pt idx="15">
                  <c:v>0.469786556951095</c:v>
                </c:pt>
                <c:pt idx="16">
                  <c:v>0.490640975425091</c:v>
                </c:pt>
                <c:pt idx="17">
                  <c:v>0.508882590835514</c:v>
                </c:pt>
                <c:pt idx="18">
                  <c:v>0.523018304400022</c:v>
                </c:pt>
                <c:pt idx="19">
                  <c:v>0.53196913988217</c:v>
                </c:pt>
                <c:pt idx="20">
                  <c:v>0.535052943742419</c:v>
                </c:pt>
                <c:pt idx="21">
                  <c:v>0.531947944517617</c:v>
                </c:pt>
                <c:pt idx="22">
                  <c:v>0.522645069037043</c:v>
                </c:pt>
                <c:pt idx="23">
                  <c:v>0.507393445667349</c:v>
                </c:pt>
                <c:pt idx="24">
                  <c:v>0.486642675954</c:v>
                </c:pt>
                <c:pt idx="25">
                  <c:v>0.460985486943297</c:v>
                </c:pt>
                <c:pt idx="26">
                  <c:v>0.431104456067643</c:v>
                </c:pt>
                <c:pt idx="27">
                  <c:v>0.397726420305945</c:v>
                </c:pt>
                <c:pt idx="28">
                  <c:v>0.3615881356598</c:v>
                </c:pt>
                <c:pt idx="29">
                  <c:v>0.323417290598925</c:v>
                </c:pt>
                <c:pt idx="30">
                  <c:v>0.283935248250403</c:v>
                </c:pt>
                <c:pt idx="31">
                  <c:v>0.24389458837339</c:v>
                </c:pt>
                <c:pt idx="32">
                  <c:v>0.204182707613654</c:v>
                </c:pt>
                <c:pt idx="33">
                  <c:v>0.166071338435641</c:v>
                </c:pt>
                <c:pt idx="34">
                  <c:v>0.131809106591716</c:v>
                </c:pt>
                <c:pt idx="35">
                  <c:v>0.105852654438193</c:v>
                </c:pt>
                <c:pt idx="36">
                  <c:v>0.095611342552538</c:v>
                </c:pt>
                <c:pt idx="37">
                  <c:v>0.105852654438193</c:v>
                </c:pt>
                <c:pt idx="38">
                  <c:v>0.131809106591716</c:v>
                </c:pt>
                <c:pt idx="39">
                  <c:v>0.166071338435641</c:v>
                </c:pt>
                <c:pt idx="40">
                  <c:v>0.204182707613654</c:v>
                </c:pt>
                <c:pt idx="41">
                  <c:v>0.24389458837339</c:v>
                </c:pt>
                <c:pt idx="42">
                  <c:v>0.283935248250403</c:v>
                </c:pt>
                <c:pt idx="43">
                  <c:v>0.323417290598925</c:v>
                </c:pt>
                <c:pt idx="44">
                  <c:v>0.3615881356598</c:v>
                </c:pt>
                <c:pt idx="45">
                  <c:v>0.397726420305945</c:v>
                </c:pt>
                <c:pt idx="46">
                  <c:v>0.431104456067643</c:v>
                </c:pt>
                <c:pt idx="47">
                  <c:v>0.460985486943297</c:v>
                </c:pt>
                <c:pt idx="48">
                  <c:v>0.486642675954</c:v>
                </c:pt>
                <c:pt idx="49">
                  <c:v>0.507393445667348</c:v>
                </c:pt>
                <c:pt idx="50">
                  <c:v>0.522645069037043</c:v>
                </c:pt>
                <c:pt idx="51">
                  <c:v>0.531947944517617</c:v>
                </c:pt>
                <c:pt idx="52">
                  <c:v>0.535052943742419</c:v>
                </c:pt>
                <c:pt idx="53">
                  <c:v>0.53196913988217</c:v>
                </c:pt>
                <c:pt idx="54">
                  <c:v>0.523018304400022</c:v>
                </c:pt>
                <c:pt idx="55">
                  <c:v>0.508882590835514</c:v>
                </c:pt>
                <c:pt idx="56">
                  <c:v>0.490640975425091</c:v>
                </c:pt>
                <c:pt idx="57">
                  <c:v>0.469786556951095</c:v>
                </c:pt>
                <c:pt idx="58">
                  <c:v>0.448208190750593</c:v>
                </c:pt>
                <c:pt idx="59">
                  <c:v>0.428104866004119</c:v>
                </c:pt>
                <c:pt idx="60">
                  <c:v>0.411786772967247</c:v>
                </c:pt>
                <c:pt idx="61">
                  <c:v>0.401329667993918</c:v>
                </c:pt>
                <c:pt idx="62">
                  <c:v>0.398127516517352</c:v>
                </c:pt>
                <c:pt idx="63">
                  <c:v>0.40251711148046</c:v>
                </c:pt>
                <c:pt idx="64">
                  <c:v>0.41369239578485</c:v>
                </c:pt>
                <c:pt idx="65">
                  <c:v>0.429968103652566</c:v>
                </c:pt>
                <c:pt idx="66">
                  <c:v>0.44922634229935</c:v>
                </c:pt>
                <c:pt idx="67">
                  <c:v>0.469322697164426</c:v>
                </c:pt>
                <c:pt idx="68">
                  <c:v>0.488341828937457</c:v>
                </c:pt>
                <c:pt idx="69">
                  <c:v>0.50471237086251</c:v>
                </c:pt>
                <c:pt idx="70">
                  <c:v>0.51723573727862</c:v>
                </c:pt>
                <c:pt idx="71">
                  <c:v>0.525076708215102</c:v>
                </c:pt>
                <c:pt idx="72">
                  <c:v>0.527744306541458</c:v>
                </c:pt>
              </c:numCache>
            </c:numRef>
          </c:yVal>
          <c:smooth val="1"/>
        </c:ser>
        <c:ser>
          <c:idx val="2"/>
          <c:order val="2"/>
          <c:tx>
            <c:strRef>
              <c:f>"Ohne Ausgleich"</c:f>
              <c:strCache>
                <c:ptCount val="1"/>
                <c:pt idx="0">
                  <c:v>Ohne Ausgleich</c:v>
                </c:pt>
              </c:strCache>
            </c:strRef>
          </c:tx>
          <c:spPr>
            <a:solidFill>
              <a:srgbClr val="0000ff"/>
            </a:solidFill>
            <a:ln w="25200">
              <a:solidFill>
                <a:srgbClr val="0000ff"/>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Massenausgleich'!$AK$9:$AK$81</c:f>
              <c:numCache>
                <c:formatCode>General</c:formatCode>
                <c:ptCount val="73"/>
                <c:pt idx="0">
                  <c:v>1</c:v>
                </c:pt>
                <c:pt idx="1">
                  <c:v>0.993919620072696</c:v>
                </c:pt>
                <c:pt idx="2">
                  <c:v>0.975774487141877</c:v>
                </c:pt>
                <c:pt idx="3">
                  <c:v>0.945852347002252</c:v>
                </c:pt>
                <c:pt idx="4">
                  <c:v>0.904631698719153</c:v>
                </c:pt>
                <c:pt idx="5">
                  <c:v>0.852779619736695</c:v>
                </c:pt>
                <c:pt idx="6">
                  <c:v>0.791147626970365</c:v>
                </c:pt>
                <c:pt idx="7">
                  <c:v>0.720764545264166</c:v>
                </c:pt>
                <c:pt idx="8">
                  <c:v>0.642825176698998</c:v>
                </c:pt>
                <c:pt idx="9">
                  <c:v>0.558673506737333</c:v>
                </c:pt>
                <c:pt idx="10">
                  <c:v>0.469779297357336</c:v>
                </c:pt>
                <c:pt idx="11">
                  <c:v>0.37770725116139</c:v>
                </c:pt>
                <c:pt idx="12">
                  <c:v>0.284078512916225</c:v>
                </c:pt>
                <c:pt idx="13">
                  <c:v>0.190525096978126</c:v>
                </c:pt>
                <c:pt idx="14">
                  <c:v>0.0986388260989914</c:v>
                </c:pt>
                <c:pt idx="15">
                  <c:v>0.00991741146238825</c:v>
                </c:pt>
                <c:pt idx="16">
                  <c:v>0.0742887862157087</c:v>
                </c:pt>
                <c:pt idx="17">
                  <c:v>0.152825203782679</c:v>
                </c:pt>
                <c:pt idx="18">
                  <c:v>0.224772566683447</c:v>
                </c:pt>
                <c:pt idx="19">
                  <c:v>0.289473819835794</c:v>
                </c:pt>
                <c:pt idx="20">
                  <c:v>0.346546039843084</c:v>
                </c:pt>
                <c:pt idx="21">
                  <c:v>0.395876437645719</c:v>
                </c:pt>
                <c:pt idx="22">
                  <c:v>0.43760328227311</c:v>
                </c:pt>
                <c:pt idx="23">
                  <c:v>0.472084144421419</c:v>
                </c:pt>
                <c:pt idx="24">
                  <c:v>0.499855005089315</c:v>
                </c:pt>
                <c:pt idx="25">
                  <c:v>0.521584336026122</c:v>
                </c:pt>
                <c:pt idx="26">
                  <c:v>0.538026207026545</c:v>
                </c:pt>
                <c:pt idx="27">
                  <c:v>0.549975906424955</c:v>
                </c:pt>
                <c:pt idx="28">
                  <c:v>0.558230653786713</c:v>
                </c:pt>
                <c:pt idx="29">
                  <c:v>0.563556942457633</c:v>
                </c:pt>
                <c:pt idx="30">
                  <c:v>0.566665055971442</c:v>
                </c:pt>
                <c:pt idx="31">
                  <c:v>0.568190484038219</c:v>
                </c:pt>
                <c:pt idx="32">
                  <c:v>0.568681385393934</c:v>
                </c:pt>
                <c:pt idx="33">
                  <c:v>0.568590915268143</c:v>
                </c:pt>
                <c:pt idx="34">
                  <c:v>0.568273125614106</c:v>
                </c:pt>
                <c:pt idx="35">
                  <c:v>0.567981208514362</c:v>
                </c:pt>
                <c:pt idx="36">
                  <c:v>0.56786703601108</c:v>
                </c:pt>
                <c:pt idx="37">
                  <c:v>0.567981208514362</c:v>
                </c:pt>
                <c:pt idx="38">
                  <c:v>0.568273125614106</c:v>
                </c:pt>
                <c:pt idx="39">
                  <c:v>0.568590915268143</c:v>
                </c:pt>
                <c:pt idx="40">
                  <c:v>0.568681385393934</c:v>
                </c:pt>
                <c:pt idx="41">
                  <c:v>0.568190484038219</c:v>
                </c:pt>
                <c:pt idx="42">
                  <c:v>0.566665055971442</c:v>
                </c:pt>
                <c:pt idx="43">
                  <c:v>0.563556942457633</c:v>
                </c:pt>
                <c:pt idx="44">
                  <c:v>0.558230653786713</c:v>
                </c:pt>
                <c:pt idx="45">
                  <c:v>0.549975906424955</c:v>
                </c:pt>
                <c:pt idx="46">
                  <c:v>0.538026207026545</c:v>
                </c:pt>
                <c:pt idx="47">
                  <c:v>0.521584336026123</c:v>
                </c:pt>
                <c:pt idx="48">
                  <c:v>0.499855005089315</c:v>
                </c:pt>
                <c:pt idx="49">
                  <c:v>0.47208414442142</c:v>
                </c:pt>
                <c:pt idx="50">
                  <c:v>0.43760328227311</c:v>
                </c:pt>
                <c:pt idx="51">
                  <c:v>0.395876437645719</c:v>
                </c:pt>
                <c:pt idx="52">
                  <c:v>0.346546039843084</c:v>
                </c:pt>
                <c:pt idx="53">
                  <c:v>0.289473819835794</c:v>
                </c:pt>
                <c:pt idx="54">
                  <c:v>0.224772566683448</c:v>
                </c:pt>
                <c:pt idx="55">
                  <c:v>0.152825203782679</c:v>
                </c:pt>
                <c:pt idx="56">
                  <c:v>0.074288786215709</c:v>
                </c:pt>
                <c:pt idx="57">
                  <c:v>0.00991741146238863</c:v>
                </c:pt>
                <c:pt idx="58">
                  <c:v>0.0986388260989907</c:v>
                </c:pt>
                <c:pt idx="59">
                  <c:v>0.190525096978126</c:v>
                </c:pt>
                <c:pt idx="60">
                  <c:v>0.284078512916225</c:v>
                </c:pt>
                <c:pt idx="61">
                  <c:v>0.37770725116139</c:v>
                </c:pt>
                <c:pt idx="62">
                  <c:v>0.469779297357336</c:v>
                </c:pt>
                <c:pt idx="63">
                  <c:v>0.558673506737332</c:v>
                </c:pt>
                <c:pt idx="64">
                  <c:v>0.642825176698997</c:v>
                </c:pt>
                <c:pt idx="65">
                  <c:v>0.720764545264165</c:v>
                </c:pt>
                <c:pt idx="66">
                  <c:v>0.791147626970364</c:v>
                </c:pt>
                <c:pt idx="67">
                  <c:v>0.852779619736694</c:v>
                </c:pt>
                <c:pt idx="68">
                  <c:v>0.904631698719153</c:v>
                </c:pt>
                <c:pt idx="69">
                  <c:v>0.945852347002252</c:v>
                </c:pt>
                <c:pt idx="70">
                  <c:v>0.975774487141877</c:v>
                </c:pt>
                <c:pt idx="71">
                  <c:v>0.993919620072696</c:v>
                </c:pt>
                <c:pt idx="72">
                  <c:v>1</c:v>
                </c:pt>
              </c:numCache>
            </c:numRef>
          </c:yVal>
          <c:smooth val="1"/>
        </c:ser>
        <c:axId val="30956426"/>
        <c:axId val="46342076"/>
      </c:scatterChart>
      <c:valAx>
        <c:axId val="30956426"/>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820047355959"/>
              <c:y val="0.905715038188043"/>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46342076"/>
        <c:crossesAt val="-1"/>
        <c:crossBetween val="midCat"/>
        <c:majorUnit val="90"/>
        <c:minorUnit val="15"/>
      </c:valAx>
      <c:valAx>
        <c:axId val="46342076"/>
        <c:scaling>
          <c:orientation val="minMax"/>
          <c:max val="1"/>
          <c:min val="0"/>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a:t>
                </a:r>
                <a:r>
                  <a:rPr b="1" sz="1000" strike="noStrike" u="none">
                    <a:uFillTx/>
                    <a:latin typeface="Arial"/>
                  </a:rPr>
                  <a:t>/F</a:t>
                </a:r>
                <a:r>
                  <a:rPr b="1" sz="1000" strike="noStrike" u="none" baseline="-33000">
                    <a:uFillTx/>
                    <a:latin typeface="Arial"/>
                  </a:rPr>
                  <a:t>max</a:t>
                </a:r>
              </a:p>
            </c:rich>
          </c:tx>
          <c:layout>
            <c:manualLayout>
              <c:xMode val="edge"/>
              <c:yMode val="edge"/>
              <c:x val="0.00703762167850566"/>
              <c:y val="0.132868053726626"/>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30956426"/>
        <c:crossesAt val="0"/>
        <c:crossBetween val="midCat"/>
        <c:majorUnit val="0.2"/>
        <c:minorUnit val="0.1"/>
      </c:valAx>
      <c:spPr>
        <a:solidFill>
          <a:srgbClr val="ffffff"/>
        </a:solidFill>
        <a:ln w="12600">
          <a:solidFill>
            <a:srgbClr val="000000"/>
          </a:solidFill>
          <a:round/>
        </a:ln>
      </c:spPr>
    </c:plotArea>
    <c:legend>
      <c:legendPos val="r"/>
      <c:layout>
        <c:manualLayout>
          <c:xMode val="edge"/>
          <c:yMode val="edge"/>
          <c:x val="0.149237042883452"/>
          <c:y val="0.139847247827232"/>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chartSpace>
</file>

<file path=xl/charts/chart1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Horizontalkraft über dem Kurbelwinkel nach Massenausgleich durch Gegengewicht an der Kurbelwelle</a:t>
            </a:r>
          </a:p>
        </c:rich>
      </c:tx>
      <c:layout>
        <c:manualLayout>
          <c:xMode val="edge"/>
          <c:yMode val="edge"/>
          <c:x val="0.200565529032682"/>
          <c:y val="0.0139107611548556"/>
        </c:manualLayout>
      </c:layout>
      <c:overlay val="0"/>
      <c:spPr>
        <a:noFill/>
        <a:ln w="0">
          <a:noFill/>
        </a:ln>
      </c:spPr>
    </c:title>
    <c:autoTitleDeleted val="0"/>
    <c:plotArea>
      <c:layout>
        <c:manualLayout>
          <c:xMode val="edge"/>
          <c:yMode val="edge"/>
          <c:x val="0.0069704741237588"/>
          <c:y val="0.21246719160105"/>
          <c:w val="0.993029525876241"/>
          <c:h val="0.78753280839895"/>
        </c:manualLayout>
      </c:layout>
      <c:scatterChart>
        <c:scatterStyle val="line"/>
        <c:varyColors val="0"/>
        <c:ser>
          <c:idx val="0"/>
          <c:order val="0"/>
          <c:tx>
            <c:strRef>
              <c:f>'Einfacher Massenausgleich'!$S$7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Massenausgleich'!$T$9:$T$81</c:f>
              <c:numCache>
                <c:formatCode>0.000000</c:formatCode>
                <c:ptCount val="73"/>
                <c:pt idx="0">
                  <c:v>0</c:v>
                </c:pt>
                <c:pt idx="1">
                  <c:v>0.034299829775158</c:v>
                </c:pt>
                <c:pt idx="2">
                  <c:v>0.0683386171349236</c:v>
                </c:pt>
                <c:pt idx="3">
                  <c:v>0.101857306354307</c:v>
                </c:pt>
                <c:pt idx="4">
                  <c:v>0.134600799969211</c:v>
                </c:pt>
                <c:pt idx="5">
                  <c:v>0.166319900222165</c:v>
                </c:pt>
                <c:pt idx="6">
                  <c:v>0.196773205607726</c:v>
                </c:pt>
                <c:pt idx="7">
                  <c:v>0.225728948083702</c:v>
                </c:pt>
                <c:pt idx="8">
                  <c:v>0.252966756965896</c:v>
                </c:pt>
                <c:pt idx="9">
                  <c:v>0.278279336082076</c:v>
                </c:pt>
                <c:pt idx="10">
                  <c:v>0.301474041421013</c:v>
                </c:pt>
                <c:pt idx="11">
                  <c:v>0.322374347269734</c:v>
                </c:pt>
                <c:pt idx="12">
                  <c:v>0.340821189680778</c:v>
                </c:pt>
                <c:pt idx="13">
                  <c:v>0.356674177044892</c:v>
                </c:pt>
                <c:pt idx="14">
                  <c:v>0.369812658555937</c:v>
                </c:pt>
                <c:pt idx="15">
                  <c:v>0.380136642436383</c:v>
                </c:pt>
                <c:pt idx="16">
                  <c:v>0.387567556935108</c:v>
                </c:pt>
                <c:pt idx="17">
                  <c:v>0.392048848305867</c:v>
                </c:pt>
                <c:pt idx="18">
                  <c:v>0.393546411215452</c:v>
                </c:pt>
                <c:pt idx="19">
                  <c:v>0.392048848305867</c:v>
                </c:pt>
                <c:pt idx="20">
                  <c:v>0.387567556935108</c:v>
                </c:pt>
                <c:pt idx="21">
                  <c:v>0.380136642436383</c:v>
                </c:pt>
                <c:pt idx="22">
                  <c:v>0.369812658555937</c:v>
                </c:pt>
                <c:pt idx="23">
                  <c:v>0.356674177044892</c:v>
                </c:pt>
                <c:pt idx="24">
                  <c:v>0.340821189680779</c:v>
                </c:pt>
                <c:pt idx="25">
                  <c:v>0.322374347269734</c:v>
                </c:pt>
                <c:pt idx="26">
                  <c:v>0.301474041421013</c:v>
                </c:pt>
                <c:pt idx="27">
                  <c:v>0.278279336082076</c:v>
                </c:pt>
                <c:pt idx="28">
                  <c:v>0.252966756965896</c:v>
                </c:pt>
                <c:pt idx="29">
                  <c:v>0.225728948083702</c:v>
                </c:pt>
                <c:pt idx="30">
                  <c:v>0.196773205607726</c:v>
                </c:pt>
                <c:pt idx="31">
                  <c:v>0.166319900222165</c:v>
                </c:pt>
                <c:pt idx="32">
                  <c:v>0.134600799969211</c:v>
                </c:pt>
                <c:pt idx="33">
                  <c:v>0.101857306354307</c:v>
                </c:pt>
                <c:pt idx="34">
                  <c:v>0.0683386171349236</c:v>
                </c:pt>
                <c:pt idx="35">
                  <c:v>0.0342998297751582</c:v>
                </c:pt>
                <c:pt idx="36">
                  <c:v>4.81955352810931E-017</c:v>
                </c:pt>
                <c:pt idx="37">
                  <c:v>-0.0342998297751579</c:v>
                </c:pt>
                <c:pt idx="38">
                  <c:v>-0.0683386171349237</c:v>
                </c:pt>
                <c:pt idx="39">
                  <c:v>-0.101857306354307</c:v>
                </c:pt>
                <c:pt idx="40">
                  <c:v>-0.134600799969211</c:v>
                </c:pt>
                <c:pt idx="41">
                  <c:v>-0.166319900222165</c:v>
                </c:pt>
                <c:pt idx="42">
                  <c:v>-0.196773205607726</c:v>
                </c:pt>
                <c:pt idx="43">
                  <c:v>-0.225728948083702</c:v>
                </c:pt>
                <c:pt idx="44">
                  <c:v>-0.252966756965896</c:v>
                </c:pt>
                <c:pt idx="45">
                  <c:v>-0.278279336082076</c:v>
                </c:pt>
                <c:pt idx="46">
                  <c:v>-0.301474041421013</c:v>
                </c:pt>
                <c:pt idx="47">
                  <c:v>-0.322374347269734</c:v>
                </c:pt>
                <c:pt idx="48">
                  <c:v>-0.340821189680778</c:v>
                </c:pt>
                <c:pt idx="49">
                  <c:v>-0.356674177044892</c:v>
                </c:pt>
                <c:pt idx="50">
                  <c:v>-0.369812658555937</c:v>
                </c:pt>
                <c:pt idx="51">
                  <c:v>-0.380136642436383</c:v>
                </c:pt>
                <c:pt idx="52">
                  <c:v>-0.387567556935108</c:v>
                </c:pt>
                <c:pt idx="53">
                  <c:v>-0.392048848305867</c:v>
                </c:pt>
                <c:pt idx="54">
                  <c:v>-0.393546411215452</c:v>
                </c:pt>
                <c:pt idx="55">
                  <c:v>-0.392048848305867</c:v>
                </c:pt>
                <c:pt idx="56">
                  <c:v>-0.387567556935108</c:v>
                </c:pt>
                <c:pt idx="57">
                  <c:v>-0.380136642436383</c:v>
                </c:pt>
                <c:pt idx="58">
                  <c:v>-0.369812658555937</c:v>
                </c:pt>
                <c:pt idx="59">
                  <c:v>-0.356674177044892</c:v>
                </c:pt>
                <c:pt idx="60">
                  <c:v>-0.340821189680778</c:v>
                </c:pt>
                <c:pt idx="61">
                  <c:v>-0.322374347269734</c:v>
                </c:pt>
                <c:pt idx="62">
                  <c:v>-0.301474041421013</c:v>
                </c:pt>
                <c:pt idx="63">
                  <c:v>-0.278279336082076</c:v>
                </c:pt>
                <c:pt idx="64">
                  <c:v>-0.252966756965896</c:v>
                </c:pt>
                <c:pt idx="65">
                  <c:v>-0.225728948083702</c:v>
                </c:pt>
                <c:pt idx="66">
                  <c:v>-0.196773205607726</c:v>
                </c:pt>
                <c:pt idx="67">
                  <c:v>-0.166319900222165</c:v>
                </c:pt>
                <c:pt idx="68">
                  <c:v>-0.134600799969211</c:v>
                </c:pt>
                <c:pt idx="69">
                  <c:v>-0.101857306354307</c:v>
                </c:pt>
                <c:pt idx="70">
                  <c:v>-0.068338617134924</c:v>
                </c:pt>
                <c:pt idx="71">
                  <c:v>-0.0342998297751581</c:v>
                </c:pt>
                <c:pt idx="72">
                  <c:v>-9.63910705621862E-017</c:v>
                </c:pt>
              </c:numCache>
            </c:numRef>
          </c:yVal>
          <c:smooth val="1"/>
        </c:ser>
        <c:ser>
          <c:idx val="1"/>
          <c:order val="1"/>
          <c:spPr>
            <a:solidFill>
              <a:srgbClr val="0000ff"/>
            </a:solidFill>
            <a:ln w="25200">
              <a:solidFill>
                <a:srgbClr val="0000ff"/>
              </a:solidFill>
              <a:round/>
            </a:ln>
          </c:spPr>
          <c:marker>
            <c:symbol val="none"/>
          </c:marker>
          <c:smooth val="1"/>
        </c:ser>
        <c:ser>
          <c:idx val="2"/>
          <c:order val="2"/>
          <c:tx>
            <c:strRef>
              <c:f>'Einfacher Massenausgleich'!$AB$7</c:f>
              <c:strCache>
                <c:ptCount val="1"/>
                <c:pt idx="0">
                  <c:v>Mit 60 %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Massenausgleich'!$AC$9:$AC$81</c:f>
              <c:numCache>
                <c:formatCode>0.000000</c:formatCode>
                <c:ptCount val="73"/>
                <c:pt idx="0">
                  <c:v>0</c:v>
                </c:pt>
                <c:pt idx="1">
                  <c:v>0.0411597957301896</c:v>
                </c:pt>
                <c:pt idx="2">
                  <c:v>0.0820063405619083</c:v>
                </c:pt>
                <c:pt idx="3">
                  <c:v>0.122228767625169</c:v>
                </c:pt>
                <c:pt idx="4">
                  <c:v>0.161520959963054</c:v>
                </c:pt>
                <c:pt idx="5">
                  <c:v>0.199583880266598</c:v>
                </c:pt>
                <c:pt idx="6">
                  <c:v>0.236127846729271</c:v>
                </c:pt>
                <c:pt idx="7">
                  <c:v>0.270874737700443</c:v>
                </c:pt>
                <c:pt idx="8">
                  <c:v>0.303560108359075</c:v>
                </c:pt>
                <c:pt idx="9">
                  <c:v>0.333935203298491</c:v>
                </c:pt>
                <c:pt idx="10">
                  <c:v>0.361768849705216</c:v>
                </c:pt>
                <c:pt idx="11">
                  <c:v>0.38684921672368</c:v>
                </c:pt>
                <c:pt idx="12">
                  <c:v>0.408985427616934</c:v>
                </c:pt>
                <c:pt idx="13">
                  <c:v>0.42800901245387</c:v>
                </c:pt>
                <c:pt idx="14">
                  <c:v>0.443775190267124</c:v>
                </c:pt>
                <c:pt idx="15">
                  <c:v>0.456163970923659</c:v>
                </c:pt>
                <c:pt idx="16">
                  <c:v>0.465081068322129</c:v>
                </c:pt>
                <c:pt idx="17">
                  <c:v>0.47045861796704</c:v>
                </c:pt>
                <c:pt idx="18">
                  <c:v>0.472255693458542</c:v>
                </c:pt>
                <c:pt idx="19">
                  <c:v>0.47045861796704</c:v>
                </c:pt>
                <c:pt idx="20">
                  <c:v>0.465081068322129</c:v>
                </c:pt>
                <c:pt idx="21">
                  <c:v>0.456163970923659</c:v>
                </c:pt>
                <c:pt idx="22">
                  <c:v>0.443775190267124</c:v>
                </c:pt>
                <c:pt idx="23">
                  <c:v>0.42800901245387</c:v>
                </c:pt>
                <c:pt idx="24">
                  <c:v>0.408985427616934</c:v>
                </c:pt>
                <c:pt idx="25">
                  <c:v>0.38684921672368</c:v>
                </c:pt>
                <c:pt idx="26">
                  <c:v>0.361768849705216</c:v>
                </c:pt>
                <c:pt idx="27">
                  <c:v>0.333935203298491</c:v>
                </c:pt>
                <c:pt idx="28">
                  <c:v>0.303560108359076</c:v>
                </c:pt>
                <c:pt idx="29">
                  <c:v>0.270874737700443</c:v>
                </c:pt>
                <c:pt idx="30">
                  <c:v>0.236127846729271</c:v>
                </c:pt>
                <c:pt idx="31">
                  <c:v>0.199583880266598</c:v>
                </c:pt>
                <c:pt idx="32">
                  <c:v>0.161520959963054</c:v>
                </c:pt>
                <c:pt idx="33">
                  <c:v>0.122228767625169</c:v>
                </c:pt>
                <c:pt idx="34">
                  <c:v>0.0820063405619083</c:v>
                </c:pt>
                <c:pt idx="35">
                  <c:v>0.0411597957301899</c:v>
                </c:pt>
                <c:pt idx="36">
                  <c:v>5.78346423373118E-017</c:v>
                </c:pt>
                <c:pt idx="37">
                  <c:v>-0.0411597957301895</c:v>
                </c:pt>
                <c:pt idx="38">
                  <c:v>-0.0820063405619084</c:v>
                </c:pt>
                <c:pt idx="39">
                  <c:v>-0.122228767625168</c:v>
                </c:pt>
                <c:pt idx="40">
                  <c:v>-0.161520959963054</c:v>
                </c:pt>
                <c:pt idx="41">
                  <c:v>-0.199583880266598</c:v>
                </c:pt>
                <c:pt idx="42">
                  <c:v>-0.236127846729271</c:v>
                </c:pt>
                <c:pt idx="43">
                  <c:v>-0.270874737700443</c:v>
                </c:pt>
                <c:pt idx="44">
                  <c:v>-0.303560108359075</c:v>
                </c:pt>
                <c:pt idx="45">
                  <c:v>-0.333935203298491</c:v>
                </c:pt>
                <c:pt idx="46">
                  <c:v>-0.361768849705216</c:v>
                </c:pt>
                <c:pt idx="47">
                  <c:v>-0.38684921672368</c:v>
                </c:pt>
                <c:pt idx="48">
                  <c:v>-0.408985427616934</c:v>
                </c:pt>
                <c:pt idx="49">
                  <c:v>-0.42800901245387</c:v>
                </c:pt>
                <c:pt idx="50">
                  <c:v>-0.443775190267124</c:v>
                </c:pt>
                <c:pt idx="51">
                  <c:v>-0.456163970923659</c:v>
                </c:pt>
                <c:pt idx="52">
                  <c:v>-0.465081068322129</c:v>
                </c:pt>
                <c:pt idx="53">
                  <c:v>-0.47045861796704</c:v>
                </c:pt>
                <c:pt idx="54">
                  <c:v>-0.472255693458542</c:v>
                </c:pt>
                <c:pt idx="55">
                  <c:v>-0.47045861796704</c:v>
                </c:pt>
                <c:pt idx="56">
                  <c:v>-0.465081068322129</c:v>
                </c:pt>
                <c:pt idx="57">
                  <c:v>-0.456163970923659</c:v>
                </c:pt>
                <c:pt idx="58">
                  <c:v>-0.443775190267124</c:v>
                </c:pt>
                <c:pt idx="59">
                  <c:v>-0.42800901245387</c:v>
                </c:pt>
                <c:pt idx="60">
                  <c:v>-0.408985427616934</c:v>
                </c:pt>
                <c:pt idx="61">
                  <c:v>-0.38684921672368</c:v>
                </c:pt>
                <c:pt idx="62">
                  <c:v>-0.361768849705216</c:v>
                </c:pt>
                <c:pt idx="63">
                  <c:v>-0.333935203298491</c:v>
                </c:pt>
                <c:pt idx="64">
                  <c:v>-0.303560108359076</c:v>
                </c:pt>
                <c:pt idx="65">
                  <c:v>-0.270874737700443</c:v>
                </c:pt>
                <c:pt idx="66">
                  <c:v>-0.236127846729271</c:v>
                </c:pt>
                <c:pt idx="67">
                  <c:v>-0.199583880266598</c:v>
                </c:pt>
                <c:pt idx="68">
                  <c:v>-0.161520959963054</c:v>
                </c:pt>
                <c:pt idx="69">
                  <c:v>-0.122228767625169</c:v>
                </c:pt>
                <c:pt idx="70">
                  <c:v>-0.0820063405619088</c:v>
                </c:pt>
                <c:pt idx="71">
                  <c:v>-0.0411597957301897</c:v>
                </c:pt>
                <c:pt idx="72">
                  <c:v>-1.15669284674624E-016</c:v>
                </c:pt>
              </c:numCache>
            </c:numRef>
          </c:yVal>
          <c:smooth val="1"/>
        </c:ser>
        <c:axId val="62423905"/>
        <c:axId val="63948186"/>
      </c:scatterChart>
      <c:valAx>
        <c:axId val="62423905"/>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9942131912935"/>
              <c:y val="0.906036745406824"/>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63948186"/>
        <c:crossesAt val="-1"/>
        <c:crossBetween val="midCat"/>
        <c:majorUnit val="90"/>
        <c:minorUnit val="15"/>
      </c:valAx>
      <c:valAx>
        <c:axId val="63948186"/>
        <c:scaling>
          <c:orientation val="minMax"/>
          <c:max val="1"/>
          <c:min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a:t>
                </a:r>
                <a:r>
                  <a:rPr b="1" sz="1000" strike="noStrike" u="none">
                    <a:uFillTx/>
                    <a:latin typeface="Arial"/>
                  </a:rPr>
                  <a:t>/F</a:t>
                </a:r>
                <a:r>
                  <a:rPr b="1" sz="1000" strike="noStrike" u="none" baseline="-33000">
                    <a:uFillTx/>
                    <a:latin typeface="Arial"/>
                  </a:rPr>
                  <a:t>max</a:t>
                </a:r>
              </a:p>
            </c:rich>
          </c:tx>
          <c:layout>
            <c:manualLayout>
              <c:xMode val="edge"/>
              <c:yMode val="edge"/>
              <c:x val="0.00703623331360558"/>
              <c:y val="0.142913385826772"/>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62423905"/>
        <c:crossesAt val="0"/>
        <c:crossBetween val="midCat"/>
        <c:majorUnit val="0.2"/>
        <c:minorUnit val="0.1"/>
      </c:valAx>
      <c:spPr>
        <a:solidFill>
          <a:srgbClr val="ffffff"/>
        </a:solidFill>
        <a:ln w="12600">
          <a:solidFill>
            <a:srgbClr val="000000"/>
          </a:solidFill>
          <a:round/>
        </a:ln>
      </c:spPr>
    </c:plotArea>
    <c:legend>
      <c:legendPos val="r"/>
      <c:layout>
        <c:manualLayout>
          <c:xMode val="edge"/>
          <c:yMode val="edge"/>
          <c:x val="0.101137633984349"/>
          <c:y val="0.139370078740157"/>
          <c:w val="0.839810613533241"/>
          <c:h val="0.078740157480315"/>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chartSpace>
</file>

<file path=xl/charts/chart1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Vertikalkraft über dem Kurbelwinkel nach Massenausgleich durch Gegengewicht an der Kurbelwelle</a:t>
            </a:r>
          </a:p>
        </c:rich>
      </c:tx>
      <c:layout>
        <c:manualLayout>
          <c:xMode val="edge"/>
          <c:yMode val="edge"/>
          <c:x val="0.202472545538239"/>
          <c:y val="0.0138616450895776"/>
        </c:manualLayout>
      </c:layout>
      <c:overlay val="0"/>
      <c:spPr>
        <a:noFill/>
        <a:ln w="0">
          <a:noFill/>
        </a:ln>
      </c:spPr>
    </c:title>
    <c:autoTitleDeleted val="0"/>
    <c:plotArea>
      <c:layout>
        <c:manualLayout>
          <c:xMode val="edge"/>
          <c:yMode val="edge"/>
          <c:x val="0.0069704741237588"/>
          <c:y val="0.211717013207794"/>
          <c:w val="0.993029525876241"/>
          <c:h val="0.788282986792206"/>
        </c:manualLayout>
      </c:layout>
      <c:scatterChart>
        <c:scatterStyle val="line"/>
        <c:varyColors val="0"/>
        <c:ser>
          <c:idx val="0"/>
          <c:order val="0"/>
          <c:tx>
            <c:strRef>
              <c:f>'Einfacher Massenausgleich'!$S$7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Massenausgleich'!$S$9:$S$81</c:f>
              <c:numCache>
                <c:formatCode>0.000000</c:formatCode>
                <c:ptCount val="73"/>
                <c:pt idx="0">
                  <c:v>0.606453588784548</c:v>
                </c:pt>
                <c:pt idx="1">
                  <c:v>0.601870771766829</c:v>
                </c:pt>
                <c:pt idx="2">
                  <c:v>0.588206930206769</c:v>
                </c:pt>
                <c:pt idx="3">
                  <c:v>0.565715704565869</c:v>
                </c:pt>
                <c:pt idx="4">
                  <c:v>0.534819040163216</c:v>
                </c:pt>
                <c:pt idx="5">
                  <c:v>0.496105442691803</c:v>
                </c:pt>
                <c:pt idx="6">
                  <c:v>0.450326437289586</c:v>
                </c:pt>
                <c:pt idx="7">
                  <c:v>0.398390197994432</c:v>
                </c:pt>
                <c:pt idx="8">
                  <c:v>0.341351135277985</c:v>
                </c:pt>
                <c:pt idx="9">
                  <c:v>0.280394170655257</c:v>
                </c:pt>
                <c:pt idx="10">
                  <c:v>0.21681254039144</c:v>
                </c:pt>
                <c:pt idx="11">
                  <c:v>0.151978303077688</c:v>
                </c:pt>
                <c:pt idx="12">
                  <c:v>0.0873053073084996</c:v>
                </c:pt>
                <c:pt idx="13">
                  <c:v>0.0242051967559614</c:v>
                </c:pt>
                <c:pt idx="14">
                  <c:v>-0.0359619738702198</c:v>
                </c:pt>
                <c:pt idx="15">
                  <c:v>-0.091939894891919</c:v>
                </c:pt>
                <c:pt idx="16">
                  <c:v>-0.142627403350632</c:v>
                </c:pt>
                <c:pt idx="17">
                  <c:v>-0.187125033557836</c:v>
                </c:pt>
                <c:pt idx="18">
                  <c:v>-0.224772566683448</c:v>
                </c:pt>
                <c:pt idx="19">
                  <c:v>-0.255173990060635</c:v>
                </c:pt>
                <c:pt idx="20">
                  <c:v>-0.278207422708161</c:v>
                </c:pt>
                <c:pt idx="21">
                  <c:v>-0.294019131291412</c:v>
                </c:pt>
                <c:pt idx="22">
                  <c:v>-0.303002482303898</c:v>
                </c:pt>
                <c:pt idx="23">
                  <c:v>-0.305764244199254</c:v>
                </c:pt>
                <c:pt idx="24">
                  <c:v>-0.303081799481589</c:v>
                </c:pt>
                <c:pt idx="25">
                  <c:v>-0.29585538794242</c:v>
                </c:pt>
                <c:pt idx="26">
                  <c:v>-0.285059450060649</c:v>
                </c:pt>
                <c:pt idx="27">
                  <c:v>-0.27169657034288</c:v>
                </c:pt>
                <c:pt idx="28">
                  <c:v>-0.2567566123657</c:v>
                </c:pt>
                <c:pt idx="29">
                  <c:v>-0.241182595187899</c:v>
                </c:pt>
                <c:pt idx="30">
                  <c:v>-0.225843866290663</c:v>
                </c:pt>
                <c:pt idx="31">
                  <c:v>-0.211516306993327</c:v>
                </c:pt>
                <c:pt idx="32">
                  <c:v>-0.198868726837997</c:v>
                </c:pt>
                <c:pt idx="33">
                  <c:v>-0.188454272831761</c:v>
                </c:pt>
                <c:pt idx="34">
                  <c:v>-0.180705568678998</c:v>
                </c:pt>
                <c:pt idx="35">
                  <c:v>-0.175932360208495</c:v>
                </c:pt>
                <c:pt idx="36">
                  <c:v>-0.174320624795628</c:v>
                </c:pt>
                <c:pt idx="37">
                  <c:v>-0.175932360208495</c:v>
                </c:pt>
                <c:pt idx="38">
                  <c:v>-0.180705568678998</c:v>
                </c:pt>
                <c:pt idx="39">
                  <c:v>-0.188454272831761</c:v>
                </c:pt>
                <c:pt idx="40">
                  <c:v>-0.198868726837997</c:v>
                </c:pt>
                <c:pt idx="41">
                  <c:v>-0.211516306993327</c:v>
                </c:pt>
                <c:pt idx="42">
                  <c:v>-0.225843866290664</c:v>
                </c:pt>
                <c:pt idx="43">
                  <c:v>-0.241182595187899</c:v>
                </c:pt>
                <c:pt idx="44">
                  <c:v>-0.2567566123657</c:v>
                </c:pt>
                <c:pt idx="45">
                  <c:v>-0.27169657034288</c:v>
                </c:pt>
                <c:pt idx="46">
                  <c:v>-0.285059450060649</c:v>
                </c:pt>
                <c:pt idx="47">
                  <c:v>-0.29585538794242</c:v>
                </c:pt>
                <c:pt idx="48">
                  <c:v>-0.303081799481589</c:v>
                </c:pt>
                <c:pt idx="49">
                  <c:v>-0.305764244199254</c:v>
                </c:pt>
                <c:pt idx="50">
                  <c:v>-0.303002482303898</c:v>
                </c:pt>
                <c:pt idx="51">
                  <c:v>-0.294019131291412</c:v>
                </c:pt>
                <c:pt idx="52">
                  <c:v>-0.278207422708161</c:v>
                </c:pt>
                <c:pt idx="53">
                  <c:v>-0.255173990060635</c:v>
                </c:pt>
                <c:pt idx="54">
                  <c:v>-0.224772566683448</c:v>
                </c:pt>
                <c:pt idx="55">
                  <c:v>-0.187125033557836</c:v>
                </c:pt>
                <c:pt idx="56">
                  <c:v>-0.142627403350632</c:v>
                </c:pt>
                <c:pt idx="57">
                  <c:v>-0.0919398948919187</c:v>
                </c:pt>
                <c:pt idx="58">
                  <c:v>-0.0359619738702203</c:v>
                </c:pt>
                <c:pt idx="59">
                  <c:v>0.0242051967559615</c:v>
                </c:pt>
                <c:pt idx="60">
                  <c:v>0.0873053073084996</c:v>
                </c:pt>
                <c:pt idx="61">
                  <c:v>0.151978303077688</c:v>
                </c:pt>
                <c:pt idx="62">
                  <c:v>0.21681254039144</c:v>
                </c:pt>
                <c:pt idx="63">
                  <c:v>0.280394170655257</c:v>
                </c:pt>
                <c:pt idx="64">
                  <c:v>0.341351135277984</c:v>
                </c:pt>
                <c:pt idx="65">
                  <c:v>0.398390197994432</c:v>
                </c:pt>
                <c:pt idx="66">
                  <c:v>0.450326437289586</c:v>
                </c:pt>
                <c:pt idx="67">
                  <c:v>0.496105442691803</c:v>
                </c:pt>
                <c:pt idx="68">
                  <c:v>0.534819040163216</c:v>
                </c:pt>
                <c:pt idx="69">
                  <c:v>0.565715704565869</c:v>
                </c:pt>
                <c:pt idx="70">
                  <c:v>0.588206930206769</c:v>
                </c:pt>
                <c:pt idx="71">
                  <c:v>0.601870771766829</c:v>
                </c:pt>
                <c:pt idx="72">
                  <c:v>0.606453588784548</c:v>
                </c:pt>
              </c:numCache>
            </c:numRef>
          </c:yVal>
          <c:smooth val="1"/>
        </c:ser>
        <c:ser>
          <c:idx val="1"/>
          <c:order val="1"/>
          <c:tx>
            <c:strRef>
              <c:f>"Ohne Ausgleich"</c:f>
              <c:strCache>
                <c:ptCount val="1"/>
                <c:pt idx="0">
                  <c:v>Ohne Ausgleich</c:v>
                </c:pt>
              </c:strCache>
            </c:strRef>
          </c:tx>
          <c:spPr>
            <a:solidFill>
              <a:srgbClr val="0000ff"/>
            </a:solidFill>
            <a:ln w="25200">
              <a:solidFill>
                <a:srgbClr val="0000ff"/>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Massenausgleich'!$Q$9:$Q$81</c:f>
              <c:numCache>
                <c:formatCode>0.000000</c:formatCode>
                <c:ptCount val="73"/>
                <c:pt idx="0">
                  <c:v>1</c:v>
                </c:pt>
                <c:pt idx="1">
                  <c:v>0.993919620072696</c:v>
                </c:pt>
                <c:pt idx="2">
                  <c:v>0.975774487141877</c:v>
                </c:pt>
                <c:pt idx="3">
                  <c:v>0.945852347002252</c:v>
                </c:pt>
                <c:pt idx="4">
                  <c:v>0.904631698719152</c:v>
                </c:pt>
                <c:pt idx="5">
                  <c:v>0.852779619736695</c:v>
                </c:pt>
                <c:pt idx="6">
                  <c:v>0.791147626970365</c:v>
                </c:pt>
                <c:pt idx="7">
                  <c:v>0.720764545264166</c:v>
                </c:pt>
                <c:pt idx="8">
                  <c:v>0.642825176698998</c:v>
                </c:pt>
                <c:pt idx="9">
                  <c:v>0.558673506737333</c:v>
                </c:pt>
                <c:pt idx="10">
                  <c:v>0.469779297357336</c:v>
                </c:pt>
                <c:pt idx="11">
                  <c:v>0.37770725116139</c:v>
                </c:pt>
                <c:pt idx="12">
                  <c:v>0.284078512916226</c:v>
                </c:pt>
                <c:pt idx="13">
                  <c:v>0.190525096978126</c:v>
                </c:pt>
                <c:pt idx="14">
                  <c:v>0.0986388260989916</c:v>
                </c:pt>
                <c:pt idx="15">
                  <c:v>0.00991741146238825</c:v>
                </c:pt>
                <c:pt idx="16">
                  <c:v>-0.0742887862157086</c:v>
                </c:pt>
                <c:pt idx="17">
                  <c:v>-0.152825203782678</c:v>
                </c:pt>
                <c:pt idx="18">
                  <c:v>-0.224772566683448</c:v>
                </c:pt>
                <c:pt idx="19">
                  <c:v>-0.289473819835793</c:v>
                </c:pt>
                <c:pt idx="20">
                  <c:v>-0.346546039843084</c:v>
                </c:pt>
                <c:pt idx="21">
                  <c:v>-0.395876437645719</c:v>
                </c:pt>
                <c:pt idx="22">
                  <c:v>-0.43760328227311</c:v>
                </c:pt>
                <c:pt idx="23">
                  <c:v>-0.472084144421419</c:v>
                </c:pt>
                <c:pt idx="24">
                  <c:v>-0.499855005089315</c:v>
                </c:pt>
                <c:pt idx="25">
                  <c:v>-0.521584336026122</c:v>
                </c:pt>
                <c:pt idx="26">
                  <c:v>-0.538026207026545</c:v>
                </c:pt>
                <c:pt idx="27">
                  <c:v>-0.549975906424955</c:v>
                </c:pt>
                <c:pt idx="28">
                  <c:v>-0.558230653786713</c:v>
                </c:pt>
                <c:pt idx="29">
                  <c:v>-0.563556942457633</c:v>
                </c:pt>
                <c:pt idx="30">
                  <c:v>-0.566665055971442</c:v>
                </c:pt>
                <c:pt idx="31">
                  <c:v>-0.568190484038219</c:v>
                </c:pt>
                <c:pt idx="32">
                  <c:v>-0.568681385393934</c:v>
                </c:pt>
                <c:pt idx="33">
                  <c:v>-0.568590915268144</c:v>
                </c:pt>
                <c:pt idx="34">
                  <c:v>-0.568273125614106</c:v>
                </c:pt>
                <c:pt idx="35">
                  <c:v>-0.567981208514362</c:v>
                </c:pt>
                <c:pt idx="36">
                  <c:v>-0.56786703601108</c:v>
                </c:pt>
                <c:pt idx="37">
                  <c:v>-0.567981208514362</c:v>
                </c:pt>
                <c:pt idx="38">
                  <c:v>-0.568273125614106</c:v>
                </c:pt>
                <c:pt idx="39">
                  <c:v>-0.568590915268144</c:v>
                </c:pt>
                <c:pt idx="40">
                  <c:v>-0.568681385393934</c:v>
                </c:pt>
                <c:pt idx="41">
                  <c:v>-0.568190484038219</c:v>
                </c:pt>
                <c:pt idx="42">
                  <c:v>-0.566665055971442</c:v>
                </c:pt>
                <c:pt idx="43">
                  <c:v>-0.563556942457633</c:v>
                </c:pt>
                <c:pt idx="44">
                  <c:v>-0.558230653786713</c:v>
                </c:pt>
                <c:pt idx="45">
                  <c:v>-0.549975906424955</c:v>
                </c:pt>
                <c:pt idx="46">
                  <c:v>-0.538026207026545</c:v>
                </c:pt>
                <c:pt idx="47">
                  <c:v>-0.521584336026123</c:v>
                </c:pt>
                <c:pt idx="48">
                  <c:v>-0.499855005089315</c:v>
                </c:pt>
                <c:pt idx="49">
                  <c:v>-0.472084144421419</c:v>
                </c:pt>
                <c:pt idx="50">
                  <c:v>-0.43760328227311</c:v>
                </c:pt>
                <c:pt idx="51">
                  <c:v>-0.395876437645719</c:v>
                </c:pt>
                <c:pt idx="52">
                  <c:v>-0.346546039843084</c:v>
                </c:pt>
                <c:pt idx="53">
                  <c:v>-0.289473819835793</c:v>
                </c:pt>
                <c:pt idx="54">
                  <c:v>-0.224772566683448</c:v>
                </c:pt>
                <c:pt idx="55">
                  <c:v>-0.152825203782678</c:v>
                </c:pt>
                <c:pt idx="56">
                  <c:v>-0.0742887862157089</c:v>
                </c:pt>
                <c:pt idx="57">
                  <c:v>0.00991741146238868</c:v>
                </c:pt>
                <c:pt idx="58">
                  <c:v>0.0986388260989909</c:v>
                </c:pt>
                <c:pt idx="59">
                  <c:v>0.190525096978126</c:v>
                </c:pt>
                <c:pt idx="60">
                  <c:v>0.284078512916226</c:v>
                </c:pt>
                <c:pt idx="61">
                  <c:v>0.37770725116139</c:v>
                </c:pt>
                <c:pt idx="62">
                  <c:v>0.469779297357336</c:v>
                </c:pt>
                <c:pt idx="63">
                  <c:v>0.558673506737332</c:v>
                </c:pt>
                <c:pt idx="64">
                  <c:v>0.642825176698997</c:v>
                </c:pt>
                <c:pt idx="65">
                  <c:v>0.720764545264165</c:v>
                </c:pt>
                <c:pt idx="66">
                  <c:v>0.791147626970364</c:v>
                </c:pt>
                <c:pt idx="67">
                  <c:v>0.852779619736695</c:v>
                </c:pt>
                <c:pt idx="68">
                  <c:v>0.904631698719153</c:v>
                </c:pt>
                <c:pt idx="69">
                  <c:v>0.945852347002252</c:v>
                </c:pt>
                <c:pt idx="70">
                  <c:v>0.975774487141877</c:v>
                </c:pt>
                <c:pt idx="71">
                  <c:v>0.993919620072696</c:v>
                </c:pt>
                <c:pt idx="72">
                  <c:v>1</c:v>
                </c:pt>
              </c:numCache>
            </c:numRef>
          </c:yVal>
          <c:smooth val="1"/>
        </c:ser>
        <c:ser>
          <c:idx val="2"/>
          <c:order val="2"/>
          <c:tx>
            <c:strRef>
              <c:f>'Einfacher Massenausgleich'!$AB$7</c:f>
              <c:strCache>
                <c:ptCount val="1"/>
                <c:pt idx="0">
                  <c:v>Mit 60 %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Massenausgleich'!$AB$9:$AB$81</c:f>
              <c:numCache>
                <c:formatCode>0.000000</c:formatCode>
                <c:ptCount val="73"/>
                <c:pt idx="0">
                  <c:v>0.527744306541458</c:v>
                </c:pt>
                <c:pt idx="1">
                  <c:v>0.523461002105655</c:v>
                </c:pt>
                <c:pt idx="2">
                  <c:v>0.510693418819748</c:v>
                </c:pt>
                <c:pt idx="3">
                  <c:v>0.489688376078592</c:v>
                </c:pt>
                <c:pt idx="4">
                  <c:v>0.460856508452028</c:v>
                </c:pt>
                <c:pt idx="5">
                  <c:v>0.424770607282825</c:v>
                </c:pt>
                <c:pt idx="6">
                  <c:v>0.38216219935343</c:v>
                </c:pt>
                <c:pt idx="7">
                  <c:v>0.333915328540485</c:v>
                </c:pt>
                <c:pt idx="8">
                  <c:v>0.281056326993782</c:v>
                </c:pt>
                <c:pt idx="9">
                  <c:v>0.224738303438842</c:v>
                </c:pt>
                <c:pt idx="10">
                  <c:v>0.166219188998261</c:v>
                </c:pt>
                <c:pt idx="11">
                  <c:v>0.106832513460948</c:v>
                </c:pt>
                <c:pt idx="12">
                  <c:v>0.0479506661869544</c:v>
                </c:pt>
                <c:pt idx="13">
                  <c:v>-0.00905878328847154</c:v>
                </c:pt>
                <c:pt idx="14">
                  <c:v>-0.0628821338640622</c:v>
                </c:pt>
                <c:pt idx="15">
                  <c:v>-0.11231135616278</c:v>
                </c:pt>
                <c:pt idx="16">
                  <c:v>-0.156295126777617</c:v>
                </c:pt>
                <c:pt idx="17">
                  <c:v>-0.193984999512868</c:v>
                </c:pt>
                <c:pt idx="18">
                  <c:v>-0.224772566683448</c:v>
                </c:pt>
                <c:pt idx="19">
                  <c:v>-0.248314024105604</c:v>
                </c:pt>
                <c:pt idx="20">
                  <c:v>-0.264539699281176</c:v>
                </c:pt>
                <c:pt idx="21">
                  <c:v>-0.27364767002055</c:v>
                </c:pt>
                <c:pt idx="22">
                  <c:v>-0.276082322310056</c:v>
                </c:pt>
                <c:pt idx="23">
                  <c:v>-0.272500264154821</c:v>
                </c:pt>
                <c:pt idx="24">
                  <c:v>-0.263727158360044</c:v>
                </c:pt>
                <c:pt idx="25">
                  <c:v>-0.25070959832568</c:v>
                </c:pt>
                <c:pt idx="26">
                  <c:v>-0.23446609866747</c:v>
                </c:pt>
                <c:pt idx="27">
                  <c:v>-0.216040703126465</c:v>
                </c:pt>
                <c:pt idx="28">
                  <c:v>-0.196461804081497</c:v>
                </c:pt>
                <c:pt idx="29">
                  <c:v>-0.176707725733953</c:v>
                </c:pt>
                <c:pt idx="30">
                  <c:v>-0.157679628354508</c:v>
                </c:pt>
                <c:pt idx="31">
                  <c:v>-0.140181471584349</c:v>
                </c:pt>
                <c:pt idx="32">
                  <c:v>-0.12490619512681</c:v>
                </c:pt>
                <c:pt idx="33">
                  <c:v>-0.112426944344484</c:v>
                </c:pt>
                <c:pt idx="34">
                  <c:v>-0.103192057291977</c:v>
                </c:pt>
                <c:pt idx="35">
                  <c:v>-0.0975225905473219</c:v>
                </c:pt>
                <c:pt idx="36">
                  <c:v>-0.095611342552538</c:v>
                </c:pt>
                <c:pt idx="37">
                  <c:v>-0.0975225905473218</c:v>
                </c:pt>
                <c:pt idx="38">
                  <c:v>-0.103192057291977</c:v>
                </c:pt>
                <c:pt idx="39">
                  <c:v>-0.112426944344484</c:v>
                </c:pt>
                <c:pt idx="40">
                  <c:v>-0.12490619512681</c:v>
                </c:pt>
                <c:pt idx="41">
                  <c:v>-0.140181471584349</c:v>
                </c:pt>
                <c:pt idx="42">
                  <c:v>-0.157679628354508</c:v>
                </c:pt>
                <c:pt idx="43">
                  <c:v>-0.176707725733952</c:v>
                </c:pt>
                <c:pt idx="44">
                  <c:v>-0.196461804081497</c:v>
                </c:pt>
                <c:pt idx="45">
                  <c:v>-0.216040703126465</c:v>
                </c:pt>
                <c:pt idx="46">
                  <c:v>-0.23446609866747</c:v>
                </c:pt>
                <c:pt idx="47">
                  <c:v>-0.25070959832568</c:v>
                </c:pt>
                <c:pt idx="48">
                  <c:v>-0.263727158360043</c:v>
                </c:pt>
                <c:pt idx="49">
                  <c:v>-0.272500264154821</c:v>
                </c:pt>
                <c:pt idx="50">
                  <c:v>-0.276082322310056</c:v>
                </c:pt>
                <c:pt idx="51">
                  <c:v>-0.27364767002055</c:v>
                </c:pt>
                <c:pt idx="52">
                  <c:v>-0.264539699281176</c:v>
                </c:pt>
                <c:pt idx="53">
                  <c:v>-0.248314024105604</c:v>
                </c:pt>
                <c:pt idx="54">
                  <c:v>-0.224772566683448</c:v>
                </c:pt>
                <c:pt idx="55">
                  <c:v>-0.193984999512868</c:v>
                </c:pt>
                <c:pt idx="56">
                  <c:v>-0.156295126777617</c:v>
                </c:pt>
                <c:pt idx="57">
                  <c:v>-0.11231135616278</c:v>
                </c:pt>
                <c:pt idx="58">
                  <c:v>-0.0628821338640625</c:v>
                </c:pt>
                <c:pt idx="59">
                  <c:v>-0.00905878328847146</c:v>
                </c:pt>
                <c:pt idx="60">
                  <c:v>0.0479506661869544</c:v>
                </c:pt>
                <c:pt idx="61">
                  <c:v>0.106832513460948</c:v>
                </c:pt>
                <c:pt idx="62">
                  <c:v>0.166219188998261</c:v>
                </c:pt>
                <c:pt idx="63">
                  <c:v>0.224738303438842</c:v>
                </c:pt>
                <c:pt idx="64">
                  <c:v>0.281056326993782</c:v>
                </c:pt>
                <c:pt idx="65">
                  <c:v>0.333915328540485</c:v>
                </c:pt>
                <c:pt idx="66">
                  <c:v>0.38216219935343</c:v>
                </c:pt>
                <c:pt idx="67">
                  <c:v>0.424770607282825</c:v>
                </c:pt>
                <c:pt idx="68">
                  <c:v>0.460856508452028</c:v>
                </c:pt>
                <c:pt idx="69">
                  <c:v>0.489688376078592</c:v>
                </c:pt>
                <c:pt idx="70">
                  <c:v>0.510693418819747</c:v>
                </c:pt>
                <c:pt idx="71">
                  <c:v>0.523461002105655</c:v>
                </c:pt>
                <c:pt idx="72">
                  <c:v>0.527744306541458</c:v>
                </c:pt>
              </c:numCache>
            </c:numRef>
          </c:yVal>
          <c:smooth val="1"/>
        </c:ser>
        <c:axId val="42096619"/>
        <c:axId val="92806875"/>
      </c:scatterChart>
      <c:valAx>
        <c:axId val="42096619"/>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9942131912935"/>
              <c:y val="0.90623774029031"/>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92806875"/>
        <c:crossesAt val="-1"/>
        <c:crossBetween val="midCat"/>
        <c:majorUnit val="90"/>
        <c:minorUnit val="15"/>
      </c:valAx>
      <c:valAx>
        <c:axId val="92806875"/>
        <c:scaling>
          <c:orientation val="minMax"/>
          <c:max val="1"/>
          <c:min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a:t>
                </a:r>
                <a:r>
                  <a:rPr b="1" sz="1000" strike="noStrike" u="none">
                    <a:uFillTx/>
                    <a:latin typeface="Arial"/>
                  </a:rPr>
                  <a:t>/F</a:t>
                </a:r>
                <a:r>
                  <a:rPr b="1" sz="1000" strike="noStrike" u="none" baseline="-33000">
                    <a:uFillTx/>
                    <a:latin typeface="Arial"/>
                  </a:rPr>
                  <a:t>max</a:t>
                </a:r>
              </a:p>
            </c:rich>
          </c:tx>
          <c:layout>
            <c:manualLayout>
              <c:xMode val="edge"/>
              <c:yMode val="edge"/>
              <c:x val="0.00703623331360558"/>
              <c:y val="0.138877991369164"/>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42096619"/>
        <c:crossesAt val="0"/>
        <c:crossBetween val="midCat"/>
        <c:majorUnit val="0.2"/>
        <c:minorUnit val="0.1"/>
      </c:valAx>
      <c:spPr>
        <a:solidFill>
          <a:srgbClr val="ffffff"/>
        </a:solidFill>
        <a:ln w="12600">
          <a:solidFill>
            <a:srgbClr val="000000"/>
          </a:solidFill>
          <a:round/>
        </a:ln>
      </c:spPr>
    </c:plotArea>
    <c:legend>
      <c:legendPos val="r"/>
      <c:layout>
        <c:manualLayout>
          <c:xMode val="edge"/>
          <c:yMode val="edge"/>
          <c:x val="0.0915367922667193"/>
          <c:y val="0.142408787759906"/>
          <c:w val="0.828171236930361"/>
          <c:h val="0.0784621420164771"/>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chartSpace>
</file>

<file path=xl/charts/chart1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Prozentuale Änderung der Resultierenden über dem Kurbelwinkel nach Massenausgleich durch Gegengewicht an der Kurbelwelle</a:t>
            </a:r>
          </a:p>
        </c:rich>
      </c:tx>
      <c:layout>
        <c:manualLayout>
          <c:xMode val="edge"/>
          <c:yMode val="edge"/>
          <c:x val="0.156375353455645"/>
          <c:y val="0.0138146748338329"/>
        </c:manualLayout>
      </c:layout>
      <c:overlay val="0"/>
      <c:spPr>
        <a:noFill/>
        <a:ln w="0">
          <a:noFill/>
        </a:ln>
      </c:spPr>
    </c:title>
    <c:autoTitleDeleted val="0"/>
    <c:plotArea>
      <c:layout>
        <c:manualLayout>
          <c:xMode val="edge"/>
          <c:yMode val="edge"/>
          <c:x val="0.0069704741237588"/>
          <c:y val="0.22481428385247"/>
          <c:w val="0.993029525876241"/>
          <c:h val="0.77518571614753"/>
        </c:manualLayout>
      </c:layout>
      <c:scatterChart>
        <c:scatterStyle val="line"/>
        <c:varyColors val="0"/>
        <c:ser>
          <c:idx val="0"/>
          <c:order val="0"/>
          <c:tx>
            <c:strRef>
              <c:f>'Einfacher Massenausgleich'!$S$7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Massenausgleich'!$V$9:$V$81</c:f>
              <c:numCache>
                <c:formatCode>0.000000</c:formatCode>
                <c:ptCount val="73"/>
                <c:pt idx="0">
                  <c:v>0</c:v>
                </c:pt>
                <c:pt idx="1">
                  <c:v>-0.598204191906098</c:v>
                </c:pt>
                <c:pt idx="2">
                  <c:v>-1.80421031720248</c:v>
                </c:pt>
                <c:pt idx="3">
                  <c:v>-3.01857953326901</c:v>
                </c:pt>
                <c:pt idx="4">
                  <c:v>-4.22766426283172</c:v>
                </c:pt>
                <c:pt idx="5">
                  <c:v>-5.39981898451155</c:v>
                </c:pt>
                <c:pt idx="6">
                  <c:v>-6.47125770105305</c:v>
                </c:pt>
                <c:pt idx="7">
                  <c:v>-7.32586460449034</c:v>
                </c:pt>
                <c:pt idx="8">
                  <c:v>-7.77360758720604</c:v>
                </c:pt>
                <c:pt idx="9">
                  <c:v>-7.54934849376485</c:v>
                </c:pt>
                <c:pt idx="10">
                  <c:v>-6.38320551349846</c:v>
                </c:pt>
                <c:pt idx="11">
                  <c:v>-4.19156892875295</c:v>
                </c:pt>
                <c:pt idx="12">
                  <c:v>-1.30083400106158</c:v>
                </c:pt>
                <c:pt idx="13">
                  <c:v>1.58572832268186</c:v>
                </c:pt>
                <c:pt idx="14">
                  <c:v>3.78475452633411</c:v>
                </c:pt>
                <c:pt idx="15">
                  <c:v>4.99616552786436</c:v>
                </c:pt>
                <c:pt idx="16">
                  <c:v>5.29846099448463</c:v>
                </c:pt>
                <c:pt idx="17">
                  <c:v>4.93500676012139</c:v>
                </c:pt>
                <c:pt idx="18">
                  <c:v>4.14716486626153</c:v>
                </c:pt>
                <c:pt idx="19">
                  <c:v>3.11374092056035</c:v>
                </c:pt>
                <c:pt idx="20">
                  <c:v>1.95039280596814</c:v>
                </c:pt>
                <c:pt idx="21">
                  <c:v>0.726413897303706</c:v>
                </c:pt>
                <c:pt idx="22">
                  <c:v>-0.519103706853969</c:v>
                </c:pt>
                <c:pt idx="23">
                  <c:v>-1.76587010587473</c:v>
                </c:pt>
                <c:pt idx="24">
                  <c:v>-3.00520516861777</c:v>
                </c:pt>
                <c:pt idx="25">
                  <c:v>-4.23559085922732</c:v>
                </c:pt>
                <c:pt idx="26">
                  <c:v>-5.45963153112016</c:v>
                </c:pt>
                <c:pt idx="27">
                  <c:v>-6.68123846791942</c:v>
                </c:pt>
                <c:pt idx="28">
                  <c:v>-7.90168377837771</c:v>
                </c:pt>
                <c:pt idx="29">
                  <c:v>-9.11242152700251</c:v>
                </c:pt>
                <c:pt idx="30">
                  <c:v>-10.2808917447827</c:v>
                </c:pt>
                <c:pt idx="31">
                  <c:v>-11.3226237921359</c:v>
                </c:pt>
                <c:pt idx="32">
                  <c:v>-12.0503431548666</c:v>
                </c:pt>
                <c:pt idx="33">
                  <c:v>-12.0990145524091</c:v>
                </c:pt>
                <c:pt idx="34">
                  <c:v>-10.8819065959509</c:v>
                </c:pt>
                <c:pt idx="35">
                  <c:v>-7.78332686017333</c:v>
                </c:pt>
                <c:pt idx="36">
                  <c:v>-2.82474118523953</c:v>
                </c:pt>
                <c:pt idx="37">
                  <c:v>2.74714154655703</c:v>
                </c:pt>
                <c:pt idx="38">
                  <c:v>7.22127168172372</c:v>
                </c:pt>
                <c:pt idx="39">
                  <c:v>9.8139605730302</c:v>
                </c:pt>
                <c:pt idx="40">
                  <c:v>10.7931497887991</c:v>
                </c:pt>
                <c:pt idx="41">
                  <c:v>10.7544009376318</c:v>
                </c:pt>
                <c:pt idx="42">
                  <c:v>10.1709997540822</c:v>
                </c:pt>
                <c:pt idx="43">
                  <c:v>9.32245974994024</c:v>
                </c:pt>
                <c:pt idx="44">
                  <c:v>8.35140619140916</c:v>
                </c:pt>
                <c:pt idx="45">
                  <c:v>7.32304029157436</c:v>
                </c:pt>
                <c:pt idx="46">
                  <c:v>6.26280549782755</c:v>
                </c:pt>
                <c:pt idx="47">
                  <c:v>5.17698711047465</c:v>
                </c:pt>
                <c:pt idx="48">
                  <c:v>4.06347853387966</c:v>
                </c:pt>
                <c:pt idx="49">
                  <c:v>2.91752748193484</c:v>
                </c:pt>
                <c:pt idx="50">
                  <c:v>1.73522822930475</c:v>
                </c:pt>
                <c:pt idx="51">
                  <c:v>0.516422936248857</c:v>
                </c:pt>
                <c:pt idx="52">
                  <c:v>-0.731729280487798</c:v>
                </c:pt>
                <c:pt idx="53">
                  <c:v>-1.98918982113664</c:v>
                </c:pt>
                <c:pt idx="54">
                  <c:v>-3.21381065813192</c:v>
                </c:pt>
                <c:pt idx="55">
                  <c:v>-4.32659593268704</c:v>
                </c:pt>
                <c:pt idx="56">
                  <c:v>-5.19119245889892</c:v>
                </c:pt>
                <c:pt idx="57">
                  <c:v>-5.59490484539656</c:v>
                </c:pt>
                <c:pt idx="58">
                  <c:v>-5.25890934363252</c:v>
                </c:pt>
                <c:pt idx="59">
                  <c:v>-3.93363287460511</c:v>
                </c:pt>
                <c:pt idx="60">
                  <c:v>-1.6112788274054</c:v>
                </c:pt>
                <c:pt idx="61">
                  <c:v>1.28412960652224</c:v>
                </c:pt>
                <c:pt idx="62">
                  <c:v>4.02294443960162</c:v>
                </c:pt>
                <c:pt idx="63">
                  <c:v>6.0002003913</c:v>
                </c:pt>
                <c:pt idx="64">
                  <c:v>7.0194274530659</c:v>
                </c:pt>
                <c:pt idx="65">
                  <c:v>7.21290468161789</c:v>
                </c:pt>
                <c:pt idx="66">
                  <c:v>6.82581466404866</c:v>
                </c:pt>
                <c:pt idx="67">
                  <c:v>6.07793862943074</c:v>
                </c:pt>
                <c:pt idx="68">
                  <c:v>5.12317671561191</c:v>
                </c:pt>
                <c:pt idx="69">
                  <c:v>4.05618248545872</c:v>
                </c:pt>
                <c:pt idx="70">
                  <c:v>2.93013119278564</c:v>
                </c:pt>
                <c:pt idx="71">
                  <c:v>1.77223546214928</c:v>
                </c:pt>
                <c:pt idx="72">
                  <c:v>0.594646988692695</c:v>
                </c:pt>
              </c:numCache>
            </c:numRef>
          </c:yVal>
          <c:smooth val="1"/>
        </c:ser>
        <c:ser>
          <c:idx val="1"/>
          <c:order val="1"/>
          <c:tx>
            <c:strRef>
              <c:f>'Einfacher Massenausgleich'!$AB$7</c:f>
              <c:strCache>
                <c:ptCount val="1"/>
                <c:pt idx="0">
                  <c:v>Mit 60 %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Massenausgleich'!$P$9:$P$81</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'Einfacher Massenausgleich'!$AE$9:$AE$81</c:f>
              <c:numCache>
                <c:formatCode>0.000000</c:formatCode>
                <c:ptCount val="73"/>
                <c:pt idx="0">
                  <c:v>0</c:v>
                </c:pt>
                <c:pt idx="1">
                  <c:v>-0.508039736788804</c:v>
                </c:pt>
                <c:pt idx="2">
                  <c:v>-1.51593758345792</c:v>
                </c:pt>
                <c:pt idx="3">
                  <c:v>-2.481287786687</c:v>
                </c:pt>
                <c:pt idx="4">
                  <c:v>-3.35227108451316</c:v>
                </c:pt>
                <c:pt idx="5">
                  <c:v>-4.0524636647539</c:v>
                </c:pt>
                <c:pt idx="6">
                  <c:v>-4.473547735917</c:v>
                </c:pt>
                <c:pt idx="7">
                  <c:v>-4.47899239110674</c:v>
                </c:pt>
                <c:pt idx="8">
                  <c:v>-3.9342535742862</c:v>
                </c:pt>
                <c:pt idx="9">
                  <c:v>-2.7763501192005</c:v>
                </c:pt>
                <c:pt idx="10">
                  <c:v>-1.10256005450369</c:v>
                </c:pt>
                <c:pt idx="11">
                  <c:v>0.79788556190527</c:v>
                </c:pt>
                <c:pt idx="12">
                  <c:v>2.53944654365107</c:v>
                </c:pt>
                <c:pt idx="13">
                  <c:v>3.81170463890842</c:v>
                </c:pt>
                <c:pt idx="14">
                  <c:v>4.48526491959199</c:v>
                </c:pt>
                <c:pt idx="15">
                  <c:v>4.59322768632307</c:v>
                </c:pt>
                <c:pt idx="16">
                  <c:v>4.25044370905378</c:v>
                </c:pt>
                <c:pt idx="17">
                  <c:v>3.58464127854583</c:v>
                </c:pt>
                <c:pt idx="18">
                  <c:v>2.70271870899879</c:v>
                </c:pt>
                <c:pt idx="19">
                  <c:v>1.68258547556561</c:v>
                </c:pt>
                <c:pt idx="20">
                  <c:v>0.576354900260696</c:v>
                </c:pt>
                <c:pt idx="21">
                  <c:v>-0.583703585435941</c:v>
                </c:pt>
                <c:pt idx="22">
                  <c:v>-1.7799604419331</c:v>
                </c:pt>
                <c:pt idx="23">
                  <c:v>-3.0058770959556</c:v>
                </c:pt>
                <c:pt idx="24">
                  <c:v>-4.26406699179621</c:v>
                </c:pt>
                <c:pt idx="25">
                  <c:v>-5.5657259799719</c:v>
                </c:pt>
                <c:pt idx="26">
                  <c:v>-6.93127395346737</c:v>
                </c:pt>
                <c:pt idx="27">
                  <c:v>-8.39220983509781</c:v>
                </c:pt>
                <c:pt idx="28">
                  <c:v>-9.99432256819004</c:v>
                </c:pt>
                <c:pt idx="29">
                  <c:v>-11.8023513802209</c:v>
                </c:pt>
                <c:pt idx="30">
                  <c:v>-13.9052979831877</c:v>
                </c:pt>
                <c:pt idx="31">
                  <c:v>-16.4171989809437</c:v>
                </c:pt>
                <c:pt idx="32">
                  <c:v>-19.4491890248005</c:v>
                </c:pt>
                <c:pt idx="33">
                  <c:v>-22.9487938960538</c:v>
                </c:pt>
                <c:pt idx="34">
                  <c:v>-25.9938275357969</c:v>
                </c:pt>
                <c:pt idx="35">
                  <c:v>-24.5213049132163</c:v>
                </c:pt>
                <c:pt idx="36">
                  <c:v>-10.7113984724436</c:v>
                </c:pt>
                <c:pt idx="37">
                  <c:v>9.67506383284414</c:v>
                </c:pt>
                <c:pt idx="38">
                  <c:v>19.6924573913728</c:v>
                </c:pt>
                <c:pt idx="39">
                  <c:v>20.6310325229317</c:v>
                </c:pt>
                <c:pt idx="40">
                  <c:v>18.6653265712032</c:v>
                </c:pt>
                <c:pt idx="41">
                  <c:v>16.2823952038405</c:v>
                </c:pt>
                <c:pt idx="42">
                  <c:v>14.1020391528499</c:v>
                </c:pt>
                <c:pt idx="43">
                  <c:v>12.2077710426077</c:v>
                </c:pt>
                <c:pt idx="44">
                  <c:v>10.5564428963423</c:v>
                </c:pt>
                <c:pt idx="45">
                  <c:v>9.08621675631864</c:v>
                </c:pt>
                <c:pt idx="46">
                  <c:v>7.74244740269181</c:v>
                </c:pt>
                <c:pt idx="47">
                  <c:v>6.48198950335483</c:v>
                </c:pt>
                <c:pt idx="48">
                  <c:v>5.27228504166952</c:v>
                </c:pt>
                <c:pt idx="49">
                  <c:v>4.08968028470608</c:v>
                </c:pt>
                <c:pt idx="50">
                  <c:v>2.91816076975442</c:v>
                </c:pt>
                <c:pt idx="51">
                  <c:v>1.74883192546394</c:v>
                </c:pt>
                <c:pt idx="52">
                  <c:v>0.580316258627486</c:v>
                </c:pt>
                <c:pt idx="53">
                  <c:v>-0.579696006601358</c:v>
                </c:pt>
                <c:pt idx="54">
                  <c:v>-1.71138092239747</c:v>
                </c:pt>
                <c:pt idx="55">
                  <c:v>-2.77779468566585</c:v>
                </c:pt>
                <c:pt idx="56">
                  <c:v>-3.71791520156235</c:v>
                </c:pt>
                <c:pt idx="57">
                  <c:v>-4.43912627243762</c:v>
                </c:pt>
                <c:pt idx="58">
                  <c:v>-4.81436230881122</c:v>
                </c:pt>
                <c:pt idx="59">
                  <c:v>-4.69588793374777</c:v>
                </c:pt>
                <c:pt idx="60">
                  <c:v>-3.96275308196203</c:v>
                </c:pt>
                <c:pt idx="61">
                  <c:v>-2.60561473703148</c:v>
                </c:pt>
                <c:pt idx="62">
                  <c:v>-0.804302979250685</c:v>
                </c:pt>
                <c:pt idx="63">
                  <c:v>1.09053623756836</c:v>
                </c:pt>
                <c:pt idx="64">
                  <c:v>2.70135115323753</c:v>
                </c:pt>
                <c:pt idx="65">
                  <c:v>3.78532912777815</c:v>
                </c:pt>
                <c:pt idx="66">
                  <c:v>4.28697893097978</c:v>
                </c:pt>
                <c:pt idx="67">
                  <c:v>4.2819908319999</c:v>
                </c:pt>
                <c:pt idx="68">
                  <c:v>3.89463499664029</c:v>
                </c:pt>
                <c:pt idx="69">
                  <c:v>3.24353886889619</c:v>
                </c:pt>
                <c:pt idx="70">
                  <c:v>2.42121058417194</c:v>
                </c:pt>
                <c:pt idx="71">
                  <c:v>1.49330008621717</c:v>
                </c:pt>
                <c:pt idx="72">
                  <c:v>0.505471739493938</c:v>
                </c:pt>
              </c:numCache>
            </c:numRef>
          </c:yVal>
          <c:smooth val="1"/>
        </c:ser>
        <c:axId val="82519103"/>
        <c:axId val="16404664"/>
      </c:scatterChart>
      <c:valAx>
        <c:axId val="82519103"/>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9942131912935"/>
              <c:y val="0.906816108432165"/>
            </c:manualLayout>
          </c:layout>
          <c:overlay val="0"/>
          <c:spPr>
            <a:noFill/>
            <a:ln w="0">
              <a:noFill/>
            </a:ln>
          </c:spPr>
        </c:title>
        <c:numFmt formatCode="0\°" sourceLinked="0"/>
        <c:majorTickMark val="none"/>
        <c:minorTickMark val="none"/>
        <c:tickLblPos val="low"/>
        <c:spPr>
          <a:ln w="0">
            <a:solidFill>
              <a:srgbClr val="000000"/>
            </a:solidFill>
          </a:ln>
        </c:spPr>
        <c:txPr>
          <a:bodyPr/>
          <a:lstStyle/>
          <a:p>
            <a:pPr>
              <a:defRPr b="0" sz="1000" strike="noStrike" u="none">
                <a:solidFill>
                  <a:srgbClr val="000000"/>
                </a:solidFill>
                <a:uFillTx/>
                <a:latin typeface="Arial"/>
              </a:defRPr>
            </a:pPr>
          </a:p>
        </c:txPr>
        <c:crossAx val="16404664"/>
        <c:crossesAt val="0"/>
        <c:crossBetween val="midCat"/>
        <c:majorUnit val="90"/>
        <c:minorUnit val="15"/>
      </c:valAx>
      <c:valAx>
        <c:axId val="16404664"/>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dF/%</a:t>
                </a:r>
              </a:p>
            </c:rich>
          </c:tx>
          <c:layout>
            <c:manualLayout>
              <c:xMode val="edge"/>
              <c:yMode val="edge"/>
              <c:x val="0.0218320510291313"/>
              <c:y val="0.1592597419523"/>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82519103"/>
        <c:crossesAt val="0"/>
        <c:crossBetween val="midCat"/>
      </c:valAx>
      <c:spPr>
        <a:solidFill>
          <a:srgbClr val="ffffff"/>
        </a:solidFill>
        <a:ln w="12600">
          <a:solidFill>
            <a:srgbClr val="000000"/>
          </a:solidFill>
          <a:round/>
        </a:ln>
      </c:spPr>
    </c:plotArea>
    <c:legend>
      <c:legendPos val="r"/>
      <c:layout>
        <c:manualLayout>
          <c:xMode val="edge"/>
          <c:yMode val="edge"/>
          <c:x val="0.263562832905899"/>
          <c:y val="0.152091750293236"/>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chartSpace>
</file>

<file path=xl/charts/chart1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000" strike="noStrike" u="none">
                <a:solidFill>
                  <a:srgbClr val="000000"/>
                </a:solidFill>
                <a:uFillTx/>
                <a:latin typeface="Arial"/>
              </a:rPr>
              <a:t>Resultierende Radialkraft nach Massenausgleich durch Gegengewicht an der Kurbelwelle</a:t>
            </a:r>
          </a:p>
        </c:rich>
      </c:tx>
      <c:layout>
        <c:manualLayout>
          <c:xMode val="edge"/>
          <c:yMode val="edge"/>
          <c:x val="0.12486846720449"/>
          <c:y val="0.00773271082579516"/>
        </c:manualLayout>
      </c:layout>
      <c:overlay val="0"/>
      <c:spPr>
        <a:noFill/>
        <a:ln w="0">
          <a:noFill/>
        </a:ln>
      </c:spPr>
    </c:title>
    <c:autoTitleDeleted val="0"/>
    <c:plotArea>
      <c:layout>
        <c:manualLayout>
          <c:xMode val="edge"/>
          <c:yMode val="edge"/>
          <c:x val="0.00929498421606454"/>
          <c:y val="0.166253282754596"/>
          <c:w val="0.990705015783935"/>
          <c:h val="0.767799824919755"/>
        </c:manualLayout>
      </c:layout>
      <c:scatterChart>
        <c:scatterStyle val="line"/>
        <c:varyColors val="0"/>
        <c:ser>
          <c:idx val="0"/>
          <c:order val="0"/>
          <c:tx>
            <c:strRef>
              <c:f>'Einfacher Massenausgleich'!$S$7</c:f>
              <c:strCache>
                <c:ptCount val="1"/>
                <c:pt idx="0">
                  <c:v>Mit 50 % Ausgleich</c:v>
                </c:pt>
              </c:strCache>
            </c:strRef>
          </c:tx>
          <c:spPr>
            <a:solidFill>
              <a:srgbClr val="ff0000"/>
            </a:solidFill>
            <a:ln w="25200">
              <a:solidFill>
                <a:srgbClr val="ff00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Massenausgleich'!$T$9:$T$81</c:f>
              <c:numCache>
                <c:formatCode>0.000000</c:formatCode>
                <c:ptCount val="73"/>
                <c:pt idx="0">
                  <c:v>0</c:v>
                </c:pt>
                <c:pt idx="1">
                  <c:v>0.034299829775158</c:v>
                </c:pt>
                <c:pt idx="2">
                  <c:v>0.0683386171349236</c:v>
                </c:pt>
                <c:pt idx="3">
                  <c:v>0.101857306354307</c:v>
                </c:pt>
                <c:pt idx="4">
                  <c:v>0.134600799969211</c:v>
                </c:pt>
                <c:pt idx="5">
                  <c:v>0.166319900222165</c:v>
                </c:pt>
                <c:pt idx="6">
                  <c:v>0.196773205607726</c:v>
                </c:pt>
                <c:pt idx="7">
                  <c:v>0.225728948083702</c:v>
                </c:pt>
                <c:pt idx="8">
                  <c:v>0.252966756965896</c:v>
                </c:pt>
                <c:pt idx="9">
                  <c:v>0.278279336082076</c:v>
                </c:pt>
                <c:pt idx="10">
                  <c:v>0.301474041421013</c:v>
                </c:pt>
                <c:pt idx="11">
                  <c:v>0.322374347269734</c:v>
                </c:pt>
                <c:pt idx="12">
                  <c:v>0.340821189680778</c:v>
                </c:pt>
                <c:pt idx="13">
                  <c:v>0.356674177044892</c:v>
                </c:pt>
                <c:pt idx="14">
                  <c:v>0.369812658555937</c:v>
                </c:pt>
                <c:pt idx="15">
                  <c:v>0.380136642436383</c:v>
                </c:pt>
                <c:pt idx="16">
                  <c:v>0.387567556935108</c:v>
                </c:pt>
                <c:pt idx="17">
                  <c:v>0.392048848305867</c:v>
                </c:pt>
                <c:pt idx="18">
                  <c:v>0.393546411215452</c:v>
                </c:pt>
                <c:pt idx="19">
                  <c:v>0.392048848305867</c:v>
                </c:pt>
                <c:pt idx="20">
                  <c:v>0.387567556935108</c:v>
                </c:pt>
                <c:pt idx="21">
                  <c:v>0.380136642436383</c:v>
                </c:pt>
                <c:pt idx="22">
                  <c:v>0.369812658555937</c:v>
                </c:pt>
                <c:pt idx="23">
                  <c:v>0.356674177044892</c:v>
                </c:pt>
                <c:pt idx="24">
                  <c:v>0.340821189680779</c:v>
                </c:pt>
                <c:pt idx="25">
                  <c:v>0.322374347269734</c:v>
                </c:pt>
                <c:pt idx="26">
                  <c:v>0.301474041421013</c:v>
                </c:pt>
                <c:pt idx="27">
                  <c:v>0.278279336082076</c:v>
                </c:pt>
                <c:pt idx="28">
                  <c:v>0.252966756965896</c:v>
                </c:pt>
                <c:pt idx="29">
                  <c:v>0.225728948083702</c:v>
                </c:pt>
                <c:pt idx="30">
                  <c:v>0.196773205607726</c:v>
                </c:pt>
                <c:pt idx="31">
                  <c:v>0.166319900222165</c:v>
                </c:pt>
                <c:pt idx="32">
                  <c:v>0.134600799969211</c:v>
                </c:pt>
                <c:pt idx="33">
                  <c:v>0.101857306354307</c:v>
                </c:pt>
                <c:pt idx="34">
                  <c:v>0.0683386171349236</c:v>
                </c:pt>
                <c:pt idx="35">
                  <c:v>0.0342998297751582</c:v>
                </c:pt>
                <c:pt idx="36">
                  <c:v>4.81955352810931E-017</c:v>
                </c:pt>
                <c:pt idx="37">
                  <c:v>-0.0342998297751579</c:v>
                </c:pt>
                <c:pt idx="38">
                  <c:v>-0.0683386171349237</c:v>
                </c:pt>
                <c:pt idx="39">
                  <c:v>-0.101857306354307</c:v>
                </c:pt>
                <c:pt idx="40">
                  <c:v>-0.134600799969211</c:v>
                </c:pt>
                <c:pt idx="41">
                  <c:v>-0.166319900222165</c:v>
                </c:pt>
                <c:pt idx="42">
                  <c:v>-0.196773205607726</c:v>
                </c:pt>
                <c:pt idx="43">
                  <c:v>-0.225728948083702</c:v>
                </c:pt>
                <c:pt idx="44">
                  <c:v>-0.252966756965896</c:v>
                </c:pt>
                <c:pt idx="45">
                  <c:v>-0.278279336082076</c:v>
                </c:pt>
                <c:pt idx="46">
                  <c:v>-0.301474041421013</c:v>
                </c:pt>
                <c:pt idx="47">
                  <c:v>-0.322374347269734</c:v>
                </c:pt>
                <c:pt idx="48">
                  <c:v>-0.340821189680778</c:v>
                </c:pt>
                <c:pt idx="49">
                  <c:v>-0.356674177044892</c:v>
                </c:pt>
                <c:pt idx="50">
                  <c:v>-0.369812658555937</c:v>
                </c:pt>
                <c:pt idx="51">
                  <c:v>-0.380136642436383</c:v>
                </c:pt>
                <c:pt idx="52">
                  <c:v>-0.387567556935108</c:v>
                </c:pt>
                <c:pt idx="53">
                  <c:v>-0.392048848305867</c:v>
                </c:pt>
                <c:pt idx="54">
                  <c:v>-0.393546411215452</c:v>
                </c:pt>
                <c:pt idx="55">
                  <c:v>-0.392048848305867</c:v>
                </c:pt>
                <c:pt idx="56">
                  <c:v>-0.387567556935108</c:v>
                </c:pt>
                <c:pt idx="57">
                  <c:v>-0.380136642436383</c:v>
                </c:pt>
                <c:pt idx="58">
                  <c:v>-0.369812658555937</c:v>
                </c:pt>
                <c:pt idx="59">
                  <c:v>-0.356674177044892</c:v>
                </c:pt>
                <c:pt idx="60">
                  <c:v>-0.340821189680778</c:v>
                </c:pt>
                <c:pt idx="61">
                  <c:v>-0.322374347269734</c:v>
                </c:pt>
                <c:pt idx="62">
                  <c:v>-0.301474041421013</c:v>
                </c:pt>
                <c:pt idx="63">
                  <c:v>-0.278279336082076</c:v>
                </c:pt>
                <c:pt idx="64">
                  <c:v>-0.252966756965896</c:v>
                </c:pt>
                <c:pt idx="65">
                  <c:v>-0.225728948083702</c:v>
                </c:pt>
                <c:pt idx="66">
                  <c:v>-0.196773205607726</c:v>
                </c:pt>
                <c:pt idx="67">
                  <c:v>-0.166319900222165</c:v>
                </c:pt>
                <c:pt idx="68">
                  <c:v>-0.134600799969211</c:v>
                </c:pt>
                <c:pt idx="69">
                  <c:v>-0.101857306354307</c:v>
                </c:pt>
                <c:pt idx="70">
                  <c:v>-0.068338617134924</c:v>
                </c:pt>
                <c:pt idx="71">
                  <c:v>-0.0342998297751581</c:v>
                </c:pt>
                <c:pt idx="72">
                  <c:v>-9.63910705621862E-017</c:v>
                </c:pt>
              </c:numCache>
            </c:numRef>
          </c:xVal>
          <c:yVal>
            <c:numRef>
              <c:f>'Einfacher Massenausgleich'!$S$9:$S$81</c:f>
              <c:numCache>
                <c:formatCode>0.000000</c:formatCode>
                <c:ptCount val="73"/>
                <c:pt idx="0">
                  <c:v>0.606453588784548</c:v>
                </c:pt>
                <c:pt idx="1">
                  <c:v>0.601870771766829</c:v>
                </c:pt>
                <c:pt idx="2">
                  <c:v>0.588206930206769</c:v>
                </c:pt>
                <c:pt idx="3">
                  <c:v>0.565715704565869</c:v>
                </c:pt>
                <c:pt idx="4">
                  <c:v>0.534819040163216</c:v>
                </c:pt>
                <c:pt idx="5">
                  <c:v>0.496105442691803</c:v>
                </c:pt>
                <c:pt idx="6">
                  <c:v>0.450326437289586</c:v>
                </c:pt>
                <c:pt idx="7">
                  <c:v>0.398390197994432</c:v>
                </c:pt>
                <c:pt idx="8">
                  <c:v>0.341351135277985</c:v>
                </c:pt>
                <c:pt idx="9">
                  <c:v>0.280394170655257</c:v>
                </c:pt>
                <c:pt idx="10">
                  <c:v>0.21681254039144</c:v>
                </c:pt>
                <c:pt idx="11">
                  <c:v>0.151978303077688</c:v>
                </c:pt>
                <c:pt idx="12">
                  <c:v>0.0873053073084996</c:v>
                </c:pt>
                <c:pt idx="13">
                  <c:v>0.0242051967559614</c:v>
                </c:pt>
                <c:pt idx="14">
                  <c:v>-0.0359619738702198</c:v>
                </c:pt>
                <c:pt idx="15">
                  <c:v>-0.091939894891919</c:v>
                </c:pt>
                <c:pt idx="16">
                  <c:v>-0.142627403350632</c:v>
                </c:pt>
                <c:pt idx="17">
                  <c:v>-0.187125033557836</c:v>
                </c:pt>
                <c:pt idx="18">
                  <c:v>-0.224772566683448</c:v>
                </c:pt>
                <c:pt idx="19">
                  <c:v>-0.255173990060635</c:v>
                </c:pt>
                <c:pt idx="20">
                  <c:v>-0.278207422708161</c:v>
                </c:pt>
                <c:pt idx="21">
                  <c:v>-0.294019131291412</c:v>
                </c:pt>
                <c:pt idx="22">
                  <c:v>-0.303002482303898</c:v>
                </c:pt>
                <c:pt idx="23">
                  <c:v>-0.305764244199254</c:v>
                </c:pt>
                <c:pt idx="24">
                  <c:v>-0.303081799481589</c:v>
                </c:pt>
                <c:pt idx="25">
                  <c:v>-0.29585538794242</c:v>
                </c:pt>
                <c:pt idx="26">
                  <c:v>-0.285059450060649</c:v>
                </c:pt>
                <c:pt idx="27">
                  <c:v>-0.27169657034288</c:v>
                </c:pt>
                <c:pt idx="28">
                  <c:v>-0.2567566123657</c:v>
                </c:pt>
                <c:pt idx="29">
                  <c:v>-0.241182595187899</c:v>
                </c:pt>
                <c:pt idx="30">
                  <c:v>-0.225843866290663</c:v>
                </c:pt>
                <c:pt idx="31">
                  <c:v>-0.211516306993327</c:v>
                </c:pt>
                <c:pt idx="32">
                  <c:v>-0.198868726837997</c:v>
                </c:pt>
                <c:pt idx="33">
                  <c:v>-0.188454272831761</c:v>
                </c:pt>
                <c:pt idx="34">
                  <c:v>-0.180705568678998</c:v>
                </c:pt>
                <c:pt idx="35">
                  <c:v>-0.175932360208495</c:v>
                </c:pt>
                <c:pt idx="36">
                  <c:v>-0.174320624795628</c:v>
                </c:pt>
                <c:pt idx="37">
                  <c:v>-0.175932360208495</c:v>
                </c:pt>
                <c:pt idx="38">
                  <c:v>-0.180705568678998</c:v>
                </c:pt>
                <c:pt idx="39">
                  <c:v>-0.188454272831761</c:v>
                </c:pt>
                <c:pt idx="40">
                  <c:v>-0.198868726837997</c:v>
                </c:pt>
                <c:pt idx="41">
                  <c:v>-0.211516306993327</c:v>
                </c:pt>
                <c:pt idx="42">
                  <c:v>-0.225843866290664</c:v>
                </c:pt>
                <c:pt idx="43">
                  <c:v>-0.241182595187899</c:v>
                </c:pt>
                <c:pt idx="44">
                  <c:v>-0.2567566123657</c:v>
                </c:pt>
                <c:pt idx="45">
                  <c:v>-0.27169657034288</c:v>
                </c:pt>
                <c:pt idx="46">
                  <c:v>-0.285059450060649</c:v>
                </c:pt>
                <c:pt idx="47">
                  <c:v>-0.29585538794242</c:v>
                </c:pt>
                <c:pt idx="48">
                  <c:v>-0.303081799481589</c:v>
                </c:pt>
                <c:pt idx="49">
                  <c:v>-0.305764244199254</c:v>
                </c:pt>
                <c:pt idx="50">
                  <c:v>-0.303002482303898</c:v>
                </c:pt>
                <c:pt idx="51">
                  <c:v>-0.294019131291412</c:v>
                </c:pt>
                <c:pt idx="52">
                  <c:v>-0.278207422708161</c:v>
                </c:pt>
                <c:pt idx="53">
                  <c:v>-0.255173990060635</c:v>
                </c:pt>
                <c:pt idx="54">
                  <c:v>-0.224772566683448</c:v>
                </c:pt>
                <c:pt idx="55">
                  <c:v>-0.187125033557836</c:v>
                </c:pt>
                <c:pt idx="56">
                  <c:v>-0.142627403350632</c:v>
                </c:pt>
                <c:pt idx="57">
                  <c:v>-0.0919398948919187</c:v>
                </c:pt>
                <c:pt idx="58">
                  <c:v>-0.0359619738702203</c:v>
                </c:pt>
                <c:pt idx="59">
                  <c:v>0.0242051967559615</c:v>
                </c:pt>
                <c:pt idx="60">
                  <c:v>0.0873053073084996</c:v>
                </c:pt>
                <c:pt idx="61">
                  <c:v>0.151978303077688</c:v>
                </c:pt>
                <c:pt idx="62">
                  <c:v>0.21681254039144</c:v>
                </c:pt>
                <c:pt idx="63">
                  <c:v>0.280394170655257</c:v>
                </c:pt>
                <c:pt idx="64">
                  <c:v>0.341351135277984</c:v>
                </c:pt>
                <c:pt idx="65">
                  <c:v>0.398390197994432</c:v>
                </c:pt>
                <c:pt idx="66">
                  <c:v>0.450326437289586</c:v>
                </c:pt>
                <c:pt idx="67">
                  <c:v>0.496105442691803</c:v>
                </c:pt>
                <c:pt idx="68">
                  <c:v>0.534819040163216</c:v>
                </c:pt>
                <c:pt idx="69">
                  <c:v>0.565715704565869</c:v>
                </c:pt>
                <c:pt idx="70">
                  <c:v>0.588206930206769</c:v>
                </c:pt>
                <c:pt idx="71">
                  <c:v>0.601870771766829</c:v>
                </c:pt>
                <c:pt idx="72">
                  <c:v>0.606453588784548</c:v>
                </c:pt>
              </c:numCache>
            </c:numRef>
          </c:yVal>
          <c:smooth val="1"/>
        </c:ser>
        <c:ser>
          <c:idx val="1"/>
          <c:order val="1"/>
          <c:tx>
            <c:strRef>
              <c:f>'Einfacher Massenausgleich'!$AB$7</c:f>
              <c:strCache>
                <c:ptCount val="1"/>
                <c:pt idx="0">
                  <c:v>Mit 60 % Ausgleich</c:v>
                </c:pt>
              </c:strCache>
            </c:strRef>
          </c:tx>
          <c:spPr>
            <a:solidFill>
              <a:srgbClr val="00ff00"/>
            </a:solidFill>
            <a:ln w="25200">
              <a:solidFill>
                <a:srgbClr val="00ff0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'Einfacher Massenausgleich'!$AC$9:$AC$81</c:f>
              <c:numCache>
                <c:formatCode>0.000000</c:formatCode>
                <c:ptCount val="73"/>
                <c:pt idx="0">
                  <c:v>0</c:v>
                </c:pt>
                <c:pt idx="1">
                  <c:v>0.0411597957301896</c:v>
                </c:pt>
                <c:pt idx="2">
                  <c:v>0.0820063405619083</c:v>
                </c:pt>
                <c:pt idx="3">
                  <c:v>0.122228767625169</c:v>
                </c:pt>
                <c:pt idx="4">
                  <c:v>0.161520959963054</c:v>
                </c:pt>
                <c:pt idx="5">
                  <c:v>0.199583880266598</c:v>
                </c:pt>
                <c:pt idx="6">
                  <c:v>0.236127846729271</c:v>
                </c:pt>
                <c:pt idx="7">
                  <c:v>0.270874737700443</c:v>
                </c:pt>
                <c:pt idx="8">
                  <c:v>0.303560108359075</c:v>
                </c:pt>
                <c:pt idx="9">
                  <c:v>0.333935203298491</c:v>
                </c:pt>
                <c:pt idx="10">
                  <c:v>0.361768849705216</c:v>
                </c:pt>
                <c:pt idx="11">
                  <c:v>0.38684921672368</c:v>
                </c:pt>
                <c:pt idx="12">
                  <c:v>0.408985427616934</c:v>
                </c:pt>
                <c:pt idx="13">
                  <c:v>0.42800901245387</c:v>
                </c:pt>
                <c:pt idx="14">
                  <c:v>0.443775190267124</c:v>
                </c:pt>
                <c:pt idx="15">
                  <c:v>0.456163970923659</c:v>
                </c:pt>
                <c:pt idx="16">
                  <c:v>0.465081068322129</c:v>
                </c:pt>
                <c:pt idx="17">
                  <c:v>0.47045861796704</c:v>
                </c:pt>
                <c:pt idx="18">
                  <c:v>0.472255693458542</c:v>
                </c:pt>
                <c:pt idx="19">
                  <c:v>0.47045861796704</c:v>
                </c:pt>
                <c:pt idx="20">
                  <c:v>0.465081068322129</c:v>
                </c:pt>
                <c:pt idx="21">
                  <c:v>0.456163970923659</c:v>
                </c:pt>
                <c:pt idx="22">
                  <c:v>0.443775190267124</c:v>
                </c:pt>
                <c:pt idx="23">
                  <c:v>0.42800901245387</c:v>
                </c:pt>
                <c:pt idx="24">
                  <c:v>0.408985427616934</c:v>
                </c:pt>
                <c:pt idx="25">
                  <c:v>0.38684921672368</c:v>
                </c:pt>
                <c:pt idx="26">
                  <c:v>0.361768849705216</c:v>
                </c:pt>
                <c:pt idx="27">
                  <c:v>0.333935203298491</c:v>
                </c:pt>
                <c:pt idx="28">
                  <c:v>0.303560108359076</c:v>
                </c:pt>
                <c:pt idx="29">
                  <c:v>0.270874737700443</c:v>
                </c:pt>
                <c:pt idx="30">
                  <c:v>0.236127846729271</c:v>
                </c:pt>
                <c:pt idx="31">
                  <c:v>0.199583880266598</c:v>
                </c:pt>
                <c:pt idx="32">
                  <c:v>0.161520959963054</c:v>
                </c:pt>
                <c:pt idx="33">
                  <c:v>0.122228767625169</c:v>
                </c:pt>
                <c:pt idx="34">
                  <c:v>0.0820063405619083</c:v>
                </c:pt>
                <c:pt idx="35">
                  <c:v>0.0411597957301899</c:v>
                </c:pt>
                <c:pt idx="36">
                  <c:v>5.78346423373118E-017</c:v>
                </c:pt>
                <c:pt idx="37">
                  <c:v>-0.0411597957301895</c:v>
                </c:pt>
                <c:pt idx="38">
                  <c:v>-0.0820063405619084</c:v>
                </c:pt>
                <c:pt idx="39">
                  <c:v>-0.122228767625168</c:v>
                </c:pt>
                <c:pt idx="40">
                  <c:v>-0.161520959963054</c:v>
                </c:pt>
                <c:pt idx="41">
                  <c:v>-0.199583880266598</c:v>
                </c:pt>
                <c:pt idx="42">
                  <c:v>-0.236127846729271</c:v>
                </c:pt>
                <c:pt idx="43">
                  <c:v>-0.270874737700443</c:v>
                </c:pt>
                <c:pt idx="44">
                  <c:v>-0.303560108359075</c:v>
                </c:pt>
                <c:pt idx="45">
                  <c:v>-0.333935203298491</c:v>
                </c:pt>
                <c:pt idx="46">
                  <c:v>-0.361768849705216</c:v>
                </c:pt>
                <c:pt idx="47">
                  <c:v>-0.38684921672368</c:v>
                </c:pt>
                <c:pt idx="48">
                  <c:v>-0.408985427616934</c:v>
                </c:pt>
                <c:pt idx="49">
                  <c:v>-0.42800901245387</c:v>
                </c:pt>
                <c:pt idx="50">
                  <c:v>-0.443775190267124</c:v>
                </c:pt>
                <c:pt idx="51">
                  <c:v>-0.456163970923659</c:v>
                </c:pt>
                <c:pt idx="52">
                  <c:v>-0.465081068322129</c:v>
                </c:pt>
                <c:pt idx="53">
                  <c:v>-0.47045861796704</c:v>
                </c:pt>
                <c:pt idx="54">
                  <c:v>-0.472255693458542</c:v>
                </c:pt>
                <c:pt idx="55">
                  <c:v>-0.47045861796704</c:v>
                </c:pt>
                <c:pt idx="56">
                  <c:v>-0.465081068322129</c:v>
                </c:pt>
                <c:pt idx="57">
                  <c:v>-0.456163970923659</c:v>
                </c:pt>
                <c:pt idx="58">
                  <c:v>-0.443775190267124</c:v>
                </c:pt>
                <c:pt idx="59">
                  <c:v>-0.42800901245387</c:v>
                </c:pt>
                <c:pt idx="60">
                  <c:v>-0.408985427616934</c:v>
                </c:pt>
                <c:pt idx="61">
                  <c:v>-0.38684921672368</c:v>
                </c:pt>
                <c:pt idx="62">
                  <c:v>-0.361768849705216</c:v>
                </c:pt>
                <c:pt idx="63">
                  <c:v>-0.333935203298491</c:v>
                </c:pt>
                <c:pt idx="64">
                  <c:v>-0.303560108359076</c:v>
                </c:pt>
                <c:pt idx="65">
                  <c:v>-0.270874737700443</c:v>
                </c:pt>
                <c:pt idx="66">
                  <c:v>-0.236127846729271</c:v>
                </c:pt>
                <c:pt idx="67">
                  <c:v>-0.199583880266598</c:v>
                </c:pt>
                <c:pt idx="68">
                  <c:v>-0.161520959963054</c:v>
                </c:pt>
                <c:pt idx="69">
                  <c:v>-0.122228767625169</c:v>
                </c:pt>
                <c:pt idx="70">
                  <c:v>-0.0820063405619088</c:v>
                </c:pt>
                <c:pt idx="71">
                  <c:v>-0.0411597957301897</c:v>
                </c:pt>
                <c:pt idx="72">
                  <c:v>-1.15669284674624E-016</c:v>
                </c:pt>
              </c:numCache>
            </c:numRef>
          </c:xVal>
          <c:yVal>
            <c:numRef>
              <c:f>'Einfacher Massenausgleich'!$AB$9:$AB$81</c:f>
              <c:numCache>
                <c:formatCode>0.000000</c:formatCode>
                <c:ptCount val="73"/>
                <c:pt idx="0">
                  <c:v>0.527744306541458</c:v>
                </c:pt>
                <c:pt idx="1">
                  <c:v>0.523461002105655</c:v>
                </c:pt>
                <c:pt idx="2">
                  <c:v>0.510693418819748</c:v>
                </c:pt>
                <c:pt idx="3">
                  <c:v>0.489688376078592</c:v>
                </c:pt>
                <c:pt idx="4">
                  <c:v>0.460856508452028</c:v>
                </c:pt>
                <c:pt idx="5">
                  <c:v>0.424770607282825</c:v>
                </c:pt>
                <c:pt idx="6">
                  <c:v>0.38216219935343</c:v>
                </c:pt>
                <c:pt idx="7">
                  <c:v>0.333915328540485</c:v>
                </c:pt>
                <c:pt idx="8">
                  <c:v>0.281056326993782</c:v>
                </c:pt>
                <c:pt idx="9">
                  <c:v>0.224738303438842</c:v>
                </c:pt>
                <c:pt idx="10">
                  <c:v>0.166219188998261</c:v>
                </c:pt>
                <c:pt idx="11">
                  <c:v>0.106832513460948</c:v>
                </c:pt>
                <c:pt idx="12">
                  <c:v>0.0479506661869544</c:v>
                </c:pt>
                <c:pt idx="13">
                  <c:v>-0.00905878328847154</c:v>
                </c:pt>
                <c:pt idx="14">
                  <c:v>-0.0628821338640622</c:v>
                </c:pt>
                <c:pt idx="15">
                  <c:v>-0.11231135616278</c:v>
                </c:pt>
                <c:pt idx="16">
                  <c:v>-0.156295126777617</c:v>
                </c:pt>
                <c:pt idx="17">
                  <c:v>-0.193984999512868</c:v>
                </c:pt>
                <c:pt idx="18">
                  <c:v>-0.224772566683448</c:v>
                </c:pt>
                <c:pt idx="19">
                  <c:v>-0.248314024105604</c:v>
                </c:pt>
                <c:pt idx="20">
                  <c:v>-0.264539699281176</c:v>
                </c:pt>
                <c:pt idx="21">
                  <c:v>-0.27364767002055</c:v>
                </c:pt>
                <c:pt idx="22">
                  <c:v>-0.276082322310056</c:v>
                </c:pt>
                <c:pt idx="23">
                  <c:v>-0.272500264154821</c:v>
                </c:pt>
                <c:pt idx="24">
                  <c:v>-0.263727158360044</c:v>
                </c:pt>
                <c:pt idx="25">
                  <c:v>-0.25070959832568</c:v>
                </c:pt>
                <c:pt idx="26">
                  <c:v>-0.23446609866747</c:v>
                </c:pt>
                <c:pt idx="27">
                  <c:v>-0.216040703126465</c:v>
                </c:pt>
                <c:pt idx="28">
                  <c:v>-0.196461804081497</c:v>
                </c:pt>
                <c:pt idx="29">
                  <c:v>-0.176707725733953</c:v>
                </c:pt>
                <c:pt idx="30">
                  <c:v>-0.157679628354508</c:v>
                </c:pt>
                <c:pt idx="31">
                  <c:v>-0.140181471584349</c:v>
                </c:pt>
                <c:pt idx="32">
                  <c:v>-0.12490619512681</c:v>
                </c:pt>
                <c:pt idx="33">
                  <c:v>-0.112426944344484</c:v>
                </c:pt>
                <c:pt idx="34">
                  <c:v>-0.103192057291977</c:v>
                </c:pt>
                <c:pt idx="35">
                  <c:v>-0.0975225905473219</c:v>
                </c:pt>
                <c:pt idx="36">
                  <c:v>-0.095611342552538</c:v>
                </c:pt>
                <c:pt idx="37">
                  <c:v>-0.0975225905473218</c:v>
                </c:pt>
                <c:pt idx="38">
                  <c:v>-0.103192057291977</c:v>
                </c:pt>
                <c:pt idx="39">
                  <c:v>-0.112426944344484</c:v>
                </c:pt>
                <c:pt idx="40">
                  <c:v>-0.12490619512681</c:v>
                </c:pt>
                <c:pt idx="41">
                  <c:v>-0.140181471584349</c:v>
                </c:pt>
                <c:pt idx="42">
                  <c:v>-0.157679628354508</c:v>
                </c:pt>
                <c:pt idx="43">
                  <c:v>-0.176707725733952</c:v>
                </c:pt>
                <c:pt idx="44">
                  <c:v>-0.196461804081497</c:v>
                </c:pt>
                <c:pt idx="45">
                  <c:v>-0.216040703126465</c:v>
                </c:pt>
                <c:pt idx="46">
                  <c:v>-0.23446609866747</c:v>
                </c:pt>
                <c:pt idx="47">
                  <c:v>-0.25070959832568</c:v>
                </c:pt>
                <c:pt idx="48">
                  <c:v>-0.263727158360043</c:v>
                </c:pt>
                <c:pt idx="49">
                  <c:v>-0.272500264154821</c:v>
                </c:pt>
                <c:pt idx="50">
                  <c:v>-0.276082322310056</c:v>
                </c:pt>
                <c:pt idx="51">
                  <c:v>-0.27364767002055</c:v>
                </c:pt>
                <c:pt idx="52">
                  <c:v>-0.264539699281176</c:v>
                </c:pt>
                <c:pt idx="53">
                  <c:v>-0.248314024105604</c:v>
                </c:pt>
                <c:pt idx="54">
                  <c:v>-0.224772566683448</c:v>
                </c:pt>
                <c:pt idx="55">
                  <c:v>-0.193984999512868</c:v>
                </c:pt>
                <c:pt idx="56">
                  <c:v>-0.156295126777617</c:v>
                </c:pt>
                <c:pt idx="57">
                  <c:v>-0.11231135616278</c:v>
                </c:pt>
                <c:pt idx="58">
                  <c:v>-0.0628821338640625</c:v>
                </c:pt>
                <c:pt idx="59">
                  <c:v>-0.00905878328847146</c:v>
                </c:pt>
                <c:pt idx="60">
                  <c:v>0.0479506661869544</c:v>
                </c:pt>
                <c:pt idx="61">
                  <c:v>0.106832513460948</c:v>
                </c:pt>
                <c:pt idx="62">
                  <c:v>0.166219188998261</c:v>
                </c:pt>
                <c:pt idx="63">
                  <c:v>0.224738303438842</c:v>
                </c:pt>
                <c:pt idx="64">
                  <c:v>0.281056326993782</c:v>
                </c:pt>
                <c:pt idx="65">
                  <c:v>0.333915328540485</c:v>
                </c:pt>
                <c:pt idx="66">
                  <c:v>0.38216219935343</c:v>
                </c:pt>
                <c:pt idx="67">
                  <c:v>0.424770607282825</c:v>
                </c:pt>
                <c:pt idx="68">
                  <c:v>0.460856508452028</c:v>
                </c:pt>
                <c:pt idx="69">
                  <c:v>0.489688376078592</c:v>
                </c:pt>
                <c:pt idx="70">
                  <c:v>0.510693418819747</c:v>
                </c:pt>
                <c:pt idx="71">
                  <c:v>0.523461002105655</c:v>
                </c:pt>
                <c:pt idx="72">
                  <c:v>0.527744306541458</c:v>
                </c:pt>
              </c:numCache>
            </c:numRef>
          </c:yVal>
          <c:smooth val="1"/>
        </c:ser>
        <c:axId val="28582183"/>
        <c:axId val="61138609"/>
      </c:scatterChart>
      <c:valAx>
        <c:axId val="28582183"/>
        <c:scaling>
          <c:orientation val="minMax"/>
          <c:max val="1"/>
          <c:min val="-1"/>
        </c:scaling>
        <c:delete val="0"/>
        <c:axPos val="b"/>
        <c:majorGridlines>
          <c:spPr>
            <a:ln w="0">
              <a:solidFill>
                <a:srgbClr val="000000"/>
              </a:solidFill>
            </a:ln>
          </c:spPr>
        </c:majorGridlines>
        <c:numFmt formatCode="0.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61138609"/>
        <c:crossesAt val="0"/>
        <c:crossBetween val="midCat"/>
        <c:majorUnit val="0.2"/>
        <c:minorUnit val="0.1"/>
      </c:valAx>
      <c:valAx>
        <c:axId val="61138609"/>
        <c:scaling>
          <c:orientation val="minMax"/>
          <c:max val="1"/>
          <c:min val="-1"/>
        </c:scaling>
        <c:delete val="0"/>
        <c:axPos val="l"/>
        <c:majorGridlines>
          <c:spPr>
            <a:ln w="0">
              <a:solidFill>
                <a:srgbClr val="000000"/>
              </a:solidFill>
            </a:ln>
          </c:spPr>
        </c:majorGridlines>
        <c:numFmt formatCode="0.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28582183"/>
        <c:crossesAt val="0"/>
        <c:crossBetween val="midCat"/>
        <c:majorUnit val="0.2"/>
        <c:minorUnit val="0.1"/>
      </c:valAx>
      <c:spPr>
        <a:solidFill>
          <a:srgbClr val="ffffff"/>
        </a:solidFill>
        <a:ln w="0">
          <a:noFill/>
        </a:ln>
      </c:spPr>
    </c:plotArea>
    <c:legend>
      <c:legendPos val="r"/>
      <c:layout>
        <c:manualLayout>
          <c:xMode val="edge"/>
          <c:yMode val="edge"/>
          <c:x val="0.149596632760435"/>
          <c:y val="0.092865480011672"/>
        </c:manualLayout>
      </c:layout>
      <c:overlay val="0"/>
      <c:spPr>
        <a:solidFill>
          <a:srgbClr val="ffffff"/>
        </a:solidFill>
        <a:ln w="0">
          <a:solidFill>
            <a:srgbClr val="000000"/>
          </a:solidFill>
        </a:ln>
      </c:spPr>
      <c:txPr>
        <a:bodyPr/>
        <a:lstStyle/>
        <a:p>
          <a:pPr>
            <a:defRPr b="0" sz="1000" strike="noStrike" u="none">
              <a:solidFill>
                <a:srgbClr val="000000"/>
              </a:solidFill>
              <a:uFillTx/>
              <a:latin typeface="Arial"/>
            </a:defRPr>
          </a:pPr>
        </a:p>
      </c:txPr>
    </c:legend>
    <c:plotVisOnly val="1"/>
    <c:dispBlanksAs val="gap"/>
  </c:chart>
  <c:spPr>
    <a:solidFill>
      <a:srgbClr val="ffffff"/>
    </a:solidFill>
    <a:ln w="0">
      <a:solidFill>
        <a:srgbClr val="000000"/>
      </a:solid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Kolbengeschwindigkeit</a:t>
            </a:r>
          </a:p>
        </c:rich>
      </c:tx>
      <c:layout>
        <c:manualLayout>
          <c:xMode val="edge"/>
          <c:yMode val="edge"/>
          <c:x val="0.325256818986893"/>
          <c:y val="0.0493810728071343"/>
        </c:manualLayout>
      </c:layout>
      <c:overlay val="0"/>
      <c:spPr>
        <a:noFill/>
        <a:ln w="0">
          <a:noFill/>
        </a:ln>
      </c:spPr>
    </c:title>
    <c:autoTitleDeleted val="0"/>
    <c:plotArea>
      <c:layout>
        <c:manualLayout>
          <c:xMode val="edge"/>
          <c:yMode val="edge"/>
          <c:x val="0.0173574211831385"/>
          <c:y val="0.155463862638094"/>
          <c:w val="0.976478923131421"/>
          <c:h val="0.823372820444563"/>
        </c:manualLayout>
      </c:layout>
      <c:scatterChart>
        <c:scatterStyle val="line"/>
        <c:varyColors val="0"/>
        <c:ser>
          <c:idx val="0"/>
          <c:order val="0"/>
          <c:tx>
            <c:strRef>
              <c:f>"Geschwindigkeit"</c:f>
              <c:strCache>
                <c:ptCount val="1"/>
                <c:pt idx="0">
                  <c:v>Geschwindigkeit</c:v>
                </c:pt>
              </c:strCache>
            </c:strRef>
          </c:tx>
          <c:spPr>
            <a:solidFill>
              <a:srgbClr val="000080"/>
            </a:solidFill>
            <a:ln w="252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Kinematik!$A$2:$A$74</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Kinematik!$C$2:$C$74</c:f>
              <c:numCache>
                <c:formatCode>0.0</c:formatCode>
                <c:ptCount val="73"/>
                <c:pt idx="0">
                  <c:v>0</c:v>
                </c:pt>
                <c:pt idx="1">
                  <c:v>3.85654769065704</c:v>
                </c:pt>
                <c:pt idx="2">
                  <c:v>7.66622521410424</c:v>
                </c:pt>
                <c:pt idx="3">
                  <c:v>11.3829040708674</c:v>
                </c:pt>
                <c:pt idx="4">
                  <c:v>14.9619367652595</c:v>
                </c:pt>
                <c:pt idx="5">
                  <c:v>18.3608902381253</c:v>
                </c:pt>
                <c:pt idx="6">
                  <c:v>21.5402673938467</c:v>
                </c:pt>
                <c:pt idx="7">
                  <c:v>24.464207216238</c:v>
                </c:pt>
                <c:pt idx="8">
                  <c:v>27.1011496182358</c:v>
                </c:pt>
                <c:pt idx="9">
                  <c:v>29.4244463499084</c:v>
                </c:pt>
                <c:pt idx="10">
                  <c:v>31.4128945616538</c:v>
                </c:pt>
                <c:pt idx="11">
                  <c:v>33.051165743964</c:v>
                </c:pt>
                <c:pt idx="12">
                  <c:v>34.3301006557565</c:v>
                </c:pt>
                <c:pt idx="13">
                  <c:v>35.2468414686139</c:v>
                </c:pt>
                <c:pt idx="14">
                  <c:v>35.8047765152435</c:v>
                </c:pt>
                <c:pt idx="15">
                  <c:v>36.0132811868011</c:v>
                </c:pt>
                <c:pt idx="16">
                  <c:v>35.8872505208935</c:v>
                </c:pt>
                <c:pt idx="17">
                  <c:v>35.4464339455913</c:v>
                </c:pt>
                <c:pt idx="18">
                  <c:v>34.7145988221672</c:v>
                </c:pt>
                <c:pt idx="19">
                  <c:v>33.7185646404585</c:v>
                </c:pt>
                <c:pt idx="20">
                  <c:v>32.487161604664</c:v>
                </c:pt>
                <c:pt idx="21">
                  <c:v>31.0501739163897</c:v>
                </c:pt>
                <c:pt idx="22">
                  <c:v>29.4373281782239</c:v>
                </c:pt>
                <c:pt idx="23">
                  <c:v>27.6773810041531</c:v>
                </c:pt>
                <c:pt idx="24">
                  <c:v>25.7973482686079</c:v>
                </c:pt>
                <c:pt idx="25">
                  <c:v>23.821903439737</c:v>
                </c:pt>
                <c:pt idx="26">
                  <c:v>21.7729564839978</c:v>
                </c:pt>
                <c:pt idx="27">
                  <c:v>19.6694101167416</c:v>
                </c:pt>
                <c:pt idx="28">
                  <c:v>17.5270783780202</c:v>
                </c:pt>
                <c:pt idx="29">
                  <c:v>15.3587445473118</c:v>
                </c:pt>
                <c:pt idx="30">
                  <c:v>13.1743314283205</c:v>
                </c:pt>
                <c:pt idx="31">
                  <c:v>10.9811565843748</c:v>
                </c:pt>
                <c:pt idx="32">
                  <c:v>8.78424736404192</c:v>
                </c:pt>
                <c:pt idx="33">
                  <c:v>6.58669456567343</c:v>
                </c:pt>
                <c:pt idx="34">
                  <c:v>4.39002843371157</c:v>
                </c:pt>
                <c:pt idx="35">
                  <c:v>2.1946055984089</c:v>
                </c:pt>
                <c:pt idx="36">
                  <c:v>3.07957246569137E-015</c:v>
                </c:pt>
                <c:pt idx="37">
                  <c:v>-2.19460559840888</c:v>
                </c:pt>
                <c:pt idx="38">
                  <c:v>-4.39002843371157</c:v>
                </c:pt>
                <c:pt idx="39">
                  <c:v>-6.58669456567341</c:v>
                </c:pt>
                <c:pt idx="40">
                  <c:v>-8.78424736404191</c:v>
                </c:pt>
                <c:pt idx="41">
                  <c:v>-10.9811565843748</c:v>
                </c:pt>
                <c:pt idx="42">
                  <c:v>-13.1743314283205</c:v>
                </c:pt>
                <c:pt idx="43">
                  <c:v>-15.3587445473118</c:v>
                </c:pt>
                <c:pt idx="44">
                  <c:v>-17.5270783780202</c:v>
                </c:pt>
                <c:pt idx="45">
                  <c:v>-19.6694101167416</c:v>
                </c:pt>
                <c:pt idx="46">
                  <c:v>-21.7729564839978</c:v>
                </c:pt>
                <c:pt idx="47">
                  <c:v>-23.821903439737</c:v>
                </c:pt>
                <c:pt idx="48">
                  <c:v>-25.7973482686079</c:v>
                </c:pt>
                <c:pt idx="49">
                  <c:v>-27.6773810041531</c:v>
                </c:pt>
                <c:pt idx="50">
                  <c:v>-29.4373281782239</c:v>
                </c:pt>
                <c:pt idx="51">
                  <c:v>-31.0501739163897</c:v>
                </c:pt>
                <c:pt idx="52">
                  <c:v>-32.487161604664</c:v>
                </c:pt>
                <c:pt idx="53">
                  <c:v>-33.7185646404585</c:v>
                </c:pt>
                <c:pt idx="54">
                  <c:v>-34.7145988221672</c:v>
                </c:pt>
                <c:pt idx="55">
                  <c:v>-35.4464339455913</c:v>
                </c:pt>
                <c:pt idx="56">
                  <c:v>-35.8872505208935</c:v>
                </c:pt>
                <c:pt idx="57">
                  <c:v>-36.0132811868011</c:v>
                </c:pt>
                <c:pt idx="58">
                  <c:v>-35.8047765152435</c:v>
                </c:pt>
                <c:pt idx="59">
                  <c:v>-35.2468414686139</c:v>
                </c:pt>
                <c:pt idx="60">
                  <c:v>-34.3301006557565</c:v>
                </c:pt>
                <c:pt idx="61">
                  <c:v>-33.051165743964</c:v>
                </c:pt>
                <c:pt idx="62">
                  <c:v>-31.4128945616538</c:v>
                </c:pt>
                <c:pt idx="63">
                  <c:v>-29.4244463499084</c:v>
                </c:pt>
                <c:pt idx="64">
                  <c:v>-27.1011496182358</c:v>
                </c:pt>
                <c:pt idx="65">
                  <c:v>-24.464207216238</c:v>
                </c:pt>
                <c:pt idx="66">
                  <c:v>-21.5402673938467</c:v>
                </c:pt>
                <c:pt idx="67">
                  <c:v>-18.3608902381253</c:v>
                </c:pt>
                <c:pt idx="68">
                  <c:v>-14.9619367652595</c:v>
                </c:pt>
                <c:pt idx="69">
                  <c:v>-11.3829040708674</c:v>
                </c:pt>
                <c:pt idx="70">
                  <c:v>-7.66622521410428</c:v>
                </c:pt>
                <c:pt idx="71">
                  <c:v>-3.85654769065704</c:v>
                </c:pt>
                <c:pt idx="72">
                  <c:v>-1.08461040011179E-014</c:v>
                </c:pt>
              </c:numCache>
            </c:numRef>
          </c:yVal>
          <c:smooth val="1"/>
        </c:ser>
        <c:axId val="94500747"/>
        <c:axId val="76450154"/>
      </c:scatterChart>
      <c:valAx>
        <c:axId val="94500747"/>
        <c:scaling>
          <c:orientation val="minMax"/>
          <c:max val="360"/>
          <c:min val="0"/>
        </c:scaling>
        <c:delete val="0"/>
        <c:axPos val="b"/>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7619553666313"/>
              <c:y val="0.880074537468388"/>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76450154"/>
        <c:crossesAt val="0"/>
        <c:crossBetween val="midCat"/>
        <c:majorUnit val="90"/>
        <c:minorUnit val="45"/>
      </c:valAx>
      <c:valAx>
        <c:axId val="76450154"/>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0" sz="1200" strike="noStrike" u="sng">
                    <a:uFillTx/>
                    <a:latin typeface="Arial"/>
                  </a:rPr>
                  <a:t>  </a:t>
                </a:r>
                <a:r>
                  <a:rPr b="1" sz="1000" strike="noStrike" u="sng">
                    <a:uFillTx/>
                    <a:latin typeface="Arial"/>
                  </a:rPr>
                  <a:t>v</a:t>
                </a:r>
                <a:r>
                  <a:rPr b="0" sz="1000" strike="noStrike" u="sng">
                    <a:uFillTx/>
                    <a:latin typeface="Arial"/>
                  </a:rPr>
                  <a:t>  </a:t>
                </a:r>
                <a:r>
                  <a:rPr b="1" sz="1000" strike="noStrike" u="none">
                    <a:uFillTx/>
                    <a:latin typeface="Arial"/>
                  </a:rPr>
                  <a:t/>
                </a:r>
              </a:p>
              <a:p>
                <a:pPr>
                  <a:defRPr b="0" sz="1300" strike="noStrike" u="none">
                    <a:uFillTx/>
                    <a:latin typeface="Arial"/>
                  </a:defRPr>
                </a:pPr>
                <a:r>
                  <a:rPr b="0" sz="1000" strike="noStrike" u="none">
                    <a:uFillTx/>
                    <a:latin typeface="Arial"/>
                  </a:rPr>
                  <a:t>m/s</a:t>
                </a:r>
              </a:p>
            </c:rich>
          </c:tx>
          <c:layout>
            <c:manualLayout>
              <c:xMode val="edge"/>
              <c:yMode val="edge"/>
              <c:x val="0.0133900106269926"/>
              <c:y val="0.0142419805670172"/>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94500747"/>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Kolbenbeschleunigung</a:t>
            </a:r>
          </a:p>
        </c:rich>
      </c:tx>
      <c:overlay val="0"/>
      <c:spPr>
        <a:noFill/>
        <a:ln w="0">
          <a:noFill/>
        </a:ln>
      </c:spPr>
    </c:title>
    <c:autoTitleDeleted val="0"/>
    <c:plotArea>
      <c:layout>
        <c:manualLayout>
          <c:xMode val="edge"/>
          <c:yMode val="edge"/>
          <c:x val="0.0193411264612115"/>
          <c:y val="0.154978125414291"/>
          <c:w val="0.972511512575275"/>
          <c:h val="0.845021874585709"/>
        </c:manualLayout>
      </c:layout>
      <c:scatterChart>
        <c:scatterStyle val="line"/>
        <c:varyColors val="0"/>
        <c:ser>
          <c:idx val="0"/>
          <c:order val="0"/>
          <c:tx>
            <c:strRef>
              <c:f>"Beschleunigung"</c:f>
              <c:strCache>
                <c:ptCount val="1"/>
                <c:pt idx="0">
                  <c:v>Beschleunigung</c:v>
                </c:pt>
              </c:strCache>
            </c:strRef>
          </c:tx>
          <c:spPr>
            <a:solidFill>
              <a:srgbClr val="000080"/>
            </a:solidFill>
            <a:ln w="252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25200">
                  <a:solidFill>
                    <a:srgbClr val="000000"/>
                  </a:solidFill>
                </a:ln>
              </c:spPr>
            </c:leaderLines>
            <c:extLst>
              <c:ext xmlns:c15="http://schemas.microsoft.com/office/drawing/2012/chart" uri="{CE6537A1-D6FC-4f65-9D91-7224C49458BB}">
                <c15:showLeaderLines val="1"/>
              </c:ext>
            </c:extLst>
          </c:dLbls>
          <c:xVal>
            <c:numRef>
              <c:f>Kinematik!$A$2:$A$74</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Kinematik!$E$2:$E$74</c:f>
              <c:numCache>
                <c:formatCode>0.0</c:formatCode>
                <c:ptCount val="73"/>
                <c:pt idx="0">
                  <c:v>39.416718045631</c:v>
                </c:pt>
                <c:pt idx="1">
                  <c:v>39.1770494244261</c:v>
                </c:pt>
                <c:pt idx="2">
                  <c:v>38.4618278357915</c:v>
                </c:pt>
                <c:pt idx="3">
                  <c:v>37.282395274586</c:v>
                </c:pt>
                <c:pt idx="4">
                  <c:v>35.657612603553</c:v>
                </c:pt>
                <c:pt idx="5">
                  <c:v>33.6137738262217</c:v>
                </c:pt>
                <c:pt idx="6">
                  <c:v>31.1844429447609</c:v>
                </c:pt>
                <c:pt idx="7">
                  <c:v>28.410172857965</c:v>
                </c:pt>
                <c:pt idx="8">
                  <c:v>25.3380587425773</c:v>
                </c:pt>
                <c:pt idx="9">
                  <c:v>22.0210760946293</c:v>
                </c:pt>
                <c:pt idx="10">
                  <c:v>18.5171581076088</c:v>
                </c:pt>
                <c:pt idx="11">
                  <c:v>14.8879802228188</c:v>
                </c:pt>
                <c:pt idx="12">
                  <c:v>11.197442646441</c:v>
                </c:pt>
                <c:pt idx="13">
                  <c:v>7.5098740282033</c:v>
                </c:pt>
                <c:pt idx="14">
                  <c:v>3.88801879669598</c:v>
                </c:pt>
                <c:pt idx="15">
                  <c:v>0.390911811355466</c:v>
                </c:pt>
                <c:pt idx="16">
                  <c:v>-2.92822014021674</c:v>
                </c:pt>
                <c:pt idx="17">
                  <c:v>-6.02386796776792</c:v>
                </c:pt>
                <c:pt idx="18">
                  <c:v>-8.85979688535423</c:v>
                </c:pt>
                <c:pt idx="19">
                  <c:v>-11.4101079380592</c:v>
                </c:pt>
                <c:pt idx="20">
                  <c:v>-13.6597075423248</c:v>
                </c:pt>
                <c:pt idx="21">
                  <c:v>-15.6041499235901</c:v>
                </c:pt>
                <c:pt idx="22">
                  <c:v>-17.2488851932018</c:v>
                </c:pt>
                <c:pt idx="23">
                  <c:v>-18.608007614472</c:v>
                </c:pt>
                <c:pt idx="24">
                  <c:v>-19.7026437993029</c:v>
                </c:pt>
                <c:pt idx="25">
                  <c:v>-20.5591427101593</c:v>
                </c:pt>
                <c:pt idx="26">
                  <c:v>-21.2072273035256</c:v>
                </c:pt>
                <c:pt idx="27">
                  <c:v>-21.6782452354428</c:v>
                </c:pt>
                <c:pt idx="28">
                  <c:v>-22.0036202847391</c:v>
                </c:pt>
                <c:pt idx="29">
                  <c:v>-22.2135651035104</c:v>
                </c:pt>
                <c:pt idx="30">
                  <c:v>-22.336076737538</c:v>
                </c:pt>
                <c:pt idx="31">
                  <c:v>-22.3962041055451</c:v>
                </c:pt>
                <c:pt idx="32">
                  <c:v>-22.4155538258715</c:v>
                </c:pt>
                <c:pt idx="33">
                  <c:v>-22.4119877904317</c:v>
                </c:pt>
                <c:pt idx="34">
                  <c:v>-22.3994615652406</c:v>
                </c:pt>
                <c:pt idx="35">
                  <c:v>-22.3879551512273</c:v>
                </c:pt>
                <c:pt idx="36">
                  <c:v>-22.3834548458569</c:v>
                </c:pt>
                <c:pt idx="37">
                  <c:v>-22.3879551512273</c:v>
                </c:pt>
                <c:pt idx="38">
                  <c:v>-22.3994615652406</c:v>
                </c:pt>
                <c:pt idx="39">
                  <c:v>-22.4119877904317</c:v>
                </c:pt>
                <c:pt idx="40">
                  <c:v>-22.4155538258715</c:v>
                </c:pt>
                <c:pt idx="41">
                  <c:v>-22.3962041055451</c:v>
                </c:pt>
                <c:pt idx="42">
                  <c:v>-22.336076737538</c:v>
                </c:pt>
                <c:pt idx="43">
                  <c:v>-22.2135651035104</c:v>
                </c:pt>
                <c:pt idx="44">
                  <c:v>-22.0036202847391</c:v>
                </c:pt>
                <c:pt idx="45">
                  <c:v>-21.6782452354428</c:v>
                </c:pt>
                <c:pt idx="46">
                  <c:v>-21.2072273035256</c:v>
                </c:pt>
                <c:pt idx="47">
                  <c:v>-20.5591427101593</c:v>
                </c:pt>
                <c:pt idx="48">
                  <c:v>-19.702643799303</c:v>
                </c:pt>
                <c:pt idx="49">
                  <c:v>-18.608007614472</c:v>
                </c:pt>
                <c:pt idx="50">
                  <c:v>-17.2488851932018</c:v>
                </c:pt>
                <c:pt idx="51">
                  <c:v>-15.6041499235901</c:v>
                </c:pt>
                <c:pt idx="52">
                  <c:v>-13.6597075423248</c:v>
                </c:pt>
                <c:pt idx="53">
                  <c:v>-11.4101079380592</c:v>
                </c:pt>
                <c:pt idx="54">
                  <c:v>-8.85979688535424</c:v>
                </c:pt>
                <c:pt idx="55">
                  <c:v>-6.02386796776793</c:v>
                </c:pt>
                <c:pt idx="56">
                  <c:v>-2.92822014021676</c:v>
                </c:pt>
                <c:pt idx="57">
                  <c:v>0.390911811355485</c:v>
                </c:pt>
                <c:pt idx="58">
                  <c:v>3.88801879669595</c:v>
                </c:pt>
                <c:pt idx="59">
                  <c:v>7.5098740282033</c:v>
                </c:pt>
                <c:pt idx="60">
                  <c:v>11.197442646441</c:v>
                </c:pt>
                <c:pt idx="61">
                  <c:v>14.8879802228188</c:v>
                </c:pt>
                <c:pt idx="62">
                  <c:v>18.5171581076088</c:v>
                </c:pt>
                <c:pt idx="63">
                  <c:v>22.0210760946293</c:v>
                </c:pt>
                <c:pt idx="64">
                  <c:v>25.3380587425773</c:v>
                </c:pt>
                <c:pt idx="65">
                  <c:v>28.410172857965</c:v>
                </c:pt>
                <c:pt idx="66">
                  <c:v>31.1844429447609</c:v>
                </c:pt>
                <c:pt idx="67">
                  <c:v>33.6137738262217</c:v>
                </c:pt>
                <c:pt idx="68">
                  <c:v>35.657612603553</c:v>
                </c:pt>
                <c:pt idx="69">
                  <c:v>37.282395274586</c:v>
                </c:pt>
                <c:pt idx="70">
                  <c:v>38.4618278357915</c:v>
                </c:pt>
                <c:pt idx="71">
                  <c:v>39.1770494244261</c:v>
                </c:pt>
                <c:pt idx="72">
                  <c:v>39.416718045631</c:v>
                </c:pt>
              </c:numCache>
            </c:numRef>
          </c:yVal>
          <c:smooth val="1"/>
        </c:ser>
        <c:axId val="76322433"/>
        <c:axId val="79963210"/>
      </c:scatterChart>
      <c:valAx>
        <c:axId val="76322433"/>
        <c:scaling>
          <c:orientation val="minMax"/>
          <c:max val="360"/>
          <c:min val="0"/>
        </c:scaling>
        <c:delete val="0"/>
        <c:axPos val="b"/>
        <c:minorGridlines>
          <c:spPr>
            <a:ln w="0">
              <a:solidFill>
                <a:srgbClr val="000000"/>
              </a:solidFill>
            </a:ln>
          </c:spPr>
        </c:min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3563584838824"/>
              <c:y val="0.905210128596049"/>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79963210"/>
        <c:crossesAt val="0"/>
        <c:crossBetween val="midCat"/>
        <c:majorUnit val="90"/>
        <c:minorUnit val="45"/>
      </c:valAx>
      <c:valAx>
        <c:axId val="79963210"/>
        <c:scaling>
          <c:orientation val="minMax"/>
        </c:scaling>
        <c:delete val="0"/>
        <c:axPos val="l"/>
        <c:majorGridlines>
          <c:spPr>
            <a:ln w="0">
              <a:solidFill>
                <a:srgbClr val="000000"/>
              </a:solidFill>
            </a:ln>
          </c:spPr>
        </c:majorGridlines>
        <c:minorGridlines>
          <c:spPr>
            <a:ln w="0">
              <a:solidFill>
                <a:srgbClr val="000000"/>
              </a:solidFill>
            </a:ln>
          </c:spPr>
        </c:minorGridlines>
        <c:title>
          <c:tx>
            <c:rich>
              <a:bodyPr rot="0"/>
              <a:lstStyle/>
              <a:p>
                <a:pPr>
                  <a:defRPr b="0" sz="1300" strike="noStrike" u="none">
                    <a:uFillTx/>
                    <a:latin typeface="Arial"/>
                  </a:defRPr>
                </a:pPr>
                <a:r>
                  <a:rPr b="1" sz="1000" strike="noStrike" u="sng">
                    <a:uFillTx/>
                    <a:latin typeface="Arial"/>
                  </a:rPr>
                  <a:t>      a      </a:t>
                </a:r>
                <a:r>
                  <a:rPr b="0" sz="1000" strike="noStrike" u="none">
                    <a:uFillTx/>
                    <a:latin typeface="Arial"/>
                  </a:rPr>
                  <a:t>
1000 m/s</a:t>
                </a:r>
                <a:r>
                  <a:rPr b="0" sz="1000" strike="noStrike" u="none" baseline="33000">
                    <a:uFillTx/>
                    <a:latin typeface="Arial"/>
                  </a:rPr>
                  <a:t>2</a:t>
                </a:r>
              </a:p>
            </c:rich>
          </c:tx>
          <c:layout>
            <c:manualLayout>
              <c:xMode val="edge"/>
              <c:yMode val="edge"/>
              <c:x val="0.00758058802692171"/>
              <c:y val="0.0140527641521941"/>
            </c:manualLayout>
          </c:layout>
          <c:overlay val="0"/>
          <c:spPr>
            <a:noFill/>
            <a:ln w="0">
              <a:noFill/>
            </a:ln>
          </c:spPr>
        </c:title>
        <c:numFmt formatCode="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76322433"/>
        <c:crossesAt val="0"/>
        <c:crossBetween val="midCat"/>
        <c:majorUnit val="10"/>
        <c:minorUnit val="5"/>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Gesamtkraft</a:t>
            </a:r>
          </a:p>
        </c:rich>
      </c:tx>
      <c:layout>
        <c:manualLayout>
          <c:xMode val="edge"/>
          <c:yMode val="edge"/>
          <c:x val="0.462478184991274"/>
          <c:y val="0.0167615433270082"/>
        </c:manualLayout>
      </c:layout>
      <c:overlay val="0"/>
      <c:spPr>
        <a:noFill/>
        <a:ln w="0">
          <a:noFill/>
        </a:ln>
      </c:spPr>
    </c:title>
    <c:autoTitleDeleted val="0"/>
    <c:plotArea>
      <c:layout>
        <c:manualLayout>
          <c:xMode val="edge"/>
          <c:yMode val="edge"/>
          <c:x val="0.0505484916479681"/>
          <c:y val="0.102941176470588"/>
          <c:w val="0.949451508352032"/>
          <c:h val="0.897058823529412"/>
        </c:manualLayout>
      </c:layout>
      <c:scatterChart>
        <c:scatterStyle val="line"/>
        <c:varyColors val="0"/>
        <c:ser>
          <c:idx val="0"/>
          <c:order val="0"/>
          <c:tx>
            <c:strRef>
              <c:f>Massenkräfte!$J$4</c:f>
              <c:strCache>
                <c:ptCount val="1"/>
                <c:pt idx="0">
                  <c:v>Gesamtkraft</c:v>
                </c:pt>
              </c:strCache>
            </c:strRef>
          </c:tx>
          <c:spPr>
            <a:solidFill>
              <a:srgbClr val="000080"/>
            </a:solidFill>
            <a:ln w="126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Massenkräfte!$J$5:$J$77</c:f>
              <c:numCache>
                <c:formatCode>0.000000</c:formatCode>
                <c:ptCount val="73"/>
                <c:pt idx="0">
                  <c:v>1</c:v>
                </c:pt>
                <c:pt idx="1">
                  <c:v>0.993945589686932</c:v>
                </c:pt>
                <c:pt idx="2">
                  <c:v>0.975878535448953</c:v>
                </c:pt>
                <c:pt idx="3">
                  <c:v>0.946086905679998</c:v>
                </c:pt>
                <c:pt idx="4">
                  <c:v>0.905049163605398</c:v>
                </c:pt>
                <c:pt idx="5">
                  <c:v>0.853431288083766</c:v>
                </c:pt>
                <c:pt idx="6">
                  <c:v>0.792081903757197</c:v>
                </c:pt>
                <c:pt idx="7">
                  <c:v>0.722024538939752</c:v>
                </c:pt>
                <c:pt idx="8">
                  <c:v>0.644445891873755</c:v>
                </c:pt>
                <c:pt idx="9">
                  <c:v>0.560678859452673</c:v>
                </c:pt>
                <c:pt idx="10">
                  <c:v>0.472179152278529</c:v>
                </c:pt>
                <c:pt idx="11">
                  <c:v>0.380494654089276</c:v>
                </c:pt>
                <c:pt idx="12">
                  <c:v>0.287227306616611</c:v>
                </c:pt>
                <c:pt idx="13">
                  <c:v>0.193988174753685</c:v>
                </c:pt>
                <c:pt idx="14">
                  <c:v>0.1023473663405</c:v>
                </c:pt>
                <c:pt idx="15">
                  <c:v>0.0137814862926417</c:v>
                </c:pt>
                <c:pt idx="16">
                  <c:v>-0.0703778894113899</c:v>
                </c:pt>
                <c:pt idx="17">
                  <c:v>-0.148990801503309</c:v>
                </c:pt>
                <c:pt idx="18">
                  <c:v>-0.221146700258485</c:v>
                </c:pt>
                <c:pt idx="19">
                  <c:v>-0.286190182112088</c:v>
                </c:pt>
                <c:pt idx="20">
                  <c:v>-0.343732480499264</c:v>
                </c:pt>
                <c:pt idx="21">
                  <c:v>-0.393647921780134</c:v>
                </c:pt>
                <c:pt idx="22">
                  <c:v>-0.436056074909141</c:v>
                </c:pt>
                <c:pt idx="23">
                  <c:v>-0.471291724388025</c:v>
                </c:pt>
                <c:pt idx="24">
                  <c:v>-0.499865868677712</c:v>
                </c:pt>
                <c:pt idx="25">
                  <c:v>-0.522421543033819</c:v>
                </c:pt>
                <c:pt idx="26">
                  <c:v>-0.539688329217525</c:v>
                </c:pt>
                <c:pt idx="27">
                  <c:v>-0.552438983899864</c:v>
                </c:pt>
                <c:pt idx="28">
                  <c:v>-0.561450814428422</c:v>
                </c:pt>
                <c:pt idx="29">
                  <c:v>-0.567473428236767</c:v>
                </c:pt>
                <c:pt idx="30">
                  <c:v>-0.571203466143288</c:v>
                </c:pt>
                <c:pt idx="31">
                  <c:v>-0.573266059701531</c:v>
                </c:pt>
                <c:pt idx="32">
                  <c:v>-0.574202133784653</c:v>
                </c:pt>
                <c:pt idx="33">
                  <c:v>-0.574460345745314</c:v>
                </c:pt>
                <c:pt idx="34">
                  <c:v>-0.574392387296741</c:v>
                </c:pt>
                <c:pt idx="35">
                  <c:v>-0.574250506577872</c:v>
                </c:pt>
                <c:pt idx="36">
                  <c:v>-0.574186350588647</c:v>
                </c:pt>
                <c:pt idx="37">
                  <c:v>-0.574250506577872</c:v>
                </c:pt>
                <c:pt idx="38">
                  <c:v>-0.574392387296741</c:v>
                </c:pt>
                <c:pt idx="39">
                  <c:v>-0.574460345745314</c:v>
                </c:pt>
                <c:pt idx="40">
                  <c:v>-0.574202133784653</c:v>
                </c:pt>
                <c:pt idx="41">
                  <c:v>-0.573266059701531</c:v>
                </c:pt>
                <c:pt idx="42">
                  <c:v>-0.571203466143288</c:v>
                </c:pt>
                <c:pt idx="43">
                  <c:v>-0.567473428236767</c:v>
                </c:pt>
                <c:pt idx="44">
                  <c:v>-0.561450814428422</c:v>
                </c:pt>
                <c:pt idx="45">
                  <c:v>-0.552438983899864</c:v>
                </c:pt>
                <c:pt idx="46">
                  <c:v>-0.539688329217525</c:v>
                </c:pt>
                <c:pt idx="47">
                  <c:v>-0.522421543033819</c:v>
                </c:pt>
                <c:pt idx="48">
                  <c:v>-0.499865868677712</c:v>
                </c:pt>
                <c:pt idx="49">
                  <c:v>-0.471291724388025</c:v>
                </c:pt>
                <c:pt idx="50">
                  <c:v>-0.436056074909141</c:v>
                </c:pt>
                <c:pt idx="51">
                  <c:v>-0.393647921780134</c:v>
                </c:pt>
                <c:pt idx="52">
                  <c:v>-0.343732480499264</c:v>
                </c:pt>
                <c:pt idx="53">
                  <c:v>-0.286190182112088</c:v>
                </c:pt>
                <c:pt idx="54">
                  <c:v>-0.221146700258485</c:v>
                </c:pt>
                <c:pt idx="55">
                  <c:v>-0.14899080150331</c:v>
                </c:pt>
                <c:pt idx="56">
                  <c:v>-0.0703778894113904</c:v>
                </c:pt>
                <c:pt idx="57">
                  <c:v>0.0137814862926421</c:v>
                </c:pt>
                <c:pt idx="58">
                  <c:v>0.102347366340499</c:v>
                </c:pt>
                <c:pt idx="59">
                  <c:v>0.193988174753685</c:v>
                </c:pt>
                <c:pt idx="60">
                  <c:v>0.287227306616611</c:v>
                </c:pt>
                <c:pt idx="61">
                  <c:v>0.380494654089276</c:v>
                </c:pt>
                <c:pt idx="62">
                  <c:v>0.472179152278528</c:v>
                </c:pt>
                <c:pt idx="63">
                  <c:v>0.560678859452672</c:v>
                </c:pt>
                <c:pt idx="64">
                  <c:v>0.644445891873755</c:v>
                </c:pt>
                <c:pt idx="65">
                  <c:v>0.722024538939751</c:v>
                </c:pt>
                <c:pt idx="66">
                  <c:v>0.792081903757197</c:v>
                </c:pt>
                <c:pt idx="67">
                  <c:v>0.853431288083766</c:v>
                </c:pt>
                <c:pt idx="68">
                  <c:v>0.905049163605398</c:v>
                </c:pt>
                <c:pt idx="69">
                  <c:v>0.946086905679998</c:v>
                </c:pt>
                <c:pt idx="70">
                  <c:v>0.975878535448953</c:v>
                </c:pt>
                <c:pt idx="71">
                  <c:v>0.993945589686932</c:v>
                </c:pt>
                <c:pt idx="72">
                  <c:v>1</c:v>
                </c:pt>
              </c:numCache>
            </c:numRef>
          </c:yVal>
          <c:smooth val="1"/>
        </c:ser>
        <c:axId val="62542845"/>
        <c:axId val="84528784"/>
      </c:scatterChart>
      <c:valAx>
        <c:axId val="62542845"/>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58950386437298"/>
              <c:y val="0.882669196710943"/>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84528784"/>
        <c:crossesAt val="0"/>
        <c:crossBetween val="midCat"/>
        <c:majorUnit val="90"/>
        <c:minorUnit val="15"/>
      </c:valAx>
      <c:valAx>
        <c:axId val="84528784"/>
        <c:scaling>
          <c:orientation val="minMax"/>
          <c:max val="1"/>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F/F</a:t>
                </a:r>
                <a:r>
                  <a:rPr b="1" sz="1000" strike="noStrike" u="none" baseline="-33000">
                    <a:uFillTx/>
                    <a:latin typeface="Arial"/>
                  </a:rPr>
                  <a:t>max</a:t>
                </a:r>
              </a:p>
            </c:rich>
          </c:tx>
          <c:layout>
            <c:manualLayout>
              <c:xMode val="edge"/>
              <c:yMode val="edge"/>
              <c:x val="0.0520443779606083"/>
              <c:y val="0.0169196710942441"/>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62542845"/>
        <c:crossesAt val="0"/>
        <c:crossBetween val="midCat"/>
        <c:majorUnit val="0.5"/>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1. Ordnung</a:t>
            </a:r>
          </a:p>
        </c:rich>
      </c:tx>
      <c:layout>
        <c:manualLayout>
          <c:xMode val="edge"/>
          <c:yMode val="edge"/>
          <c:x val="0.464285714285714"/>
          <c:y val="0.0195391705069124"/>
        </c:manualLayout>
      </c:layout>
      <c:overlay val="0"/>
      <c:spPr>
        <a:noFill/>
        <a:ln w="0">
          <a:noFill/>
        </a:ln>
      </c:spPr>
    </c:title>
    <c:autoTitleDeleted val="0"/>
    <c:plotArea>
      <c:layout>
        <c:manualLayout>
          <c:xMode val="edge"/>
          <c:yMode val="edge"/>
          <c:x val="0.0554724507604089"/>
          <c:y val="0.136958525345622"/>
          <c:w val="0.944527549239591"/>
          <c:h val="0.863041474654378"/>
        </c:manualLayout>
      </c:layout>
      <c:scatterChart>
        <c:scatterStyle val="line"/>
        <c:varyColors val="0"/>
        <c:ser>
          <c:idx val="0"/>
          <c:order val="0"/>
          <c:tx>
            <c:strRef>
              <c:f>Massenkräfte!$K$4</c:f>
              <c:strCache>
                <c:ptCount val="1"/>
                <c:pt idx="0">
                  <c:v>1. Ordnung</c:v>
                </c:pt>
              </c:strCache>
            </c:strRef>
          </c:tx>
          <c:spPr>
            <a:solidFill>
              <a:srgbClr val="000080"/>
            </a:solidFill>
            <a:ln w="126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Massenkräfte!$K$5:$K$77</c:f>
              <c:numCache>
                <c:formatCode>0.000000</c:formatCode>
                <c:ptCount val="73"/>
                <c:pt idx="0">
                  <c:v>0.787093175294324</c:v>
                </c:pt>
                <c:pt idx="1">
                  <c:v>0.784098048132402</c:v>
                </c:pt>
                <c:pt idx="2">
                  <c:v>0.775135461372847</c:v>
                </c:pt>
                <c:pt idx="3">
                  <c:v>0.760273625712656</c:v>
                </c:pt>
                <c:pt idx="4">
                  <c:v>0.739625648695025</c:v>
                </c:pt>
                <c:pt idx="5">
                  <c:v>0.713348673892648</c:v>
                </c:pt>
                <c:pt idx="6">
                  <c:v>0.681642684950243</c:v>
                </c:pt>
                <c:pt idx="7">
                  <c:v>0.644748983588259</c:v>
                </c:pt>
                <c:pt idx="8">
                  <c:v>0.602948353151088</c:v>
                </c:pt>
                <c:pt idx="9">
                  <c:v>0.556558921676268</c:v>
                </c:pt>
                <c:pt idx="10">
                  <c:v>0.505933740748027</c:v>
                </c:pt>
                <c:pt idx="11">
                  <c:v>0.451458098561547</c:v>
                </c:pt>
                <c:pt idx="12">
                  <c:v>0.393546587647162</c:v>
                </c:pt>
                <c:pt idx="13">
                  <c:v>0.332639949570855</c:v>
                </c:pt>
                <c:pt idx="14">
                  <c:v>0.26920172062482</c:v>
                </c:pt>
                <c:pt idx="15">
                  <c:v>0.203714704036388</c:v>
                </c:pt>
                <c:pt idx="16">
                  <c:v>0.136677295543937</c:v>
                </c:pt>
                <c:pt idx="17">
                  <c:v>0.0685996903043895</c:v>
                </c:pt>
                <c:pt idx="18">
                  <c:v>4.8195556887746E-017</c:v>
                </c:pt>
                <c:pt idx="19">
                  <c:v>-0.0685996903043895</c:v>
                </c:pt>
                <c:pt idx="20">
                  <c:v>-0.136677295543937</c:v>
                </c:pt>
                <c:pt idx="21">
                  <c:v>-0.203714704036388</c:v>
                </c:pt>
                <c:pt idx="22">
                  <c:v>-0.26920172062482</c:v>
                </c:pt>
                <c:pt idx="23">
                  <c:v>-0.332639949570855</c:v>
                </c:pt>
                <c:pt idx="24">
                  <c:v>-0.393546587647162</c:v>
                </c:pt>
                <c:pt idx="25">
                  <c:v>-0.451458098561547</c:v>
                </c:pt>
                <c:pt idx="26">
                  <c:v>-0.505933740748027</c:v>
                </c:pt>
                <c:pt idx="27">
                  <c:v>-0.556558921676268</c:v>
                </c:pt>
                <c:pt idx="28">
                  <c:v>-0.602948353151088</c:v>
                </c:pt>
                <c:pt idx="29">
                  <c:v>-0.644748983588259</c:v>
                </c:pt>
                <c:pt idx="30">
                  <c:v>-0.681642684950243</c:v>
                </c:pt>
                <c:pt idx="31">
                  <c:v>-0.713348673892648</c:v>
                </c:pt>
                <c:pt idx="32">
                  <c:v>-0.739625648695025</c:v>
                </c:pt>
                <c:pt idx="33">
                  <c:v>-0.760273625712656</c:v>
                </c:pt>
                <c:pt idx="34">
                  <c:v>-0.775135461372847</c:v>
                </c:pt>
                <c:pt idx="35">
                  <c:v>-0.784098048132402</c:v>
                </c:pt>
                <c:pt idx="36">
                  <c:v>-0.787093175294324</c:v>
                </c:pt>
                <c:pt idx="37">
                  <c:v>-0.784098048132402</c:v>
                </c:pt>
                <c:pt idx="38">
                  <c:v>-0.775135461372847</c:v>
                </c:pt>
                <c:pt idx="39">
                  <c:v>-0.760273625712656</c:v>
                </c:pt>
                <c:pt idx="40">
                  <c:v>-0.739625648695025</c:v>
                </c:pt>
                <c:pt idx="41">
                  <c:v>-0.713348673892649</c:v>
                </c:pt>
                <c:pt idx="42">
                  <c:v>-0.681642684950243</c:v>
                </c:pt>
                <c:pt idx="43">
                  <c:v>-0.644748983588259</c:v>
                </c:pt>
                <c:pt idx="44">
                  <c:v>-0.602948353151088</c:v>
                </c:pt>
                <c:pt idx="45">
                  <c:v>-0.556558921676268</c:v>
                </c:pt>
                <c:pt idx="46">
                  <c:v>-0.505933740748027</c:v>
                </c:pt>
                <c:pt idx="47">
                  <c:v>-0.451458098561548</c:v>
                </c:pt>
                <c:pt idx="48">
                  <c:v>-0.393546587647162</c:v>
                </c:pt>
                <c:pt idx="49">
                  <c:v>-0.332639949570855</c:v>
                </c:pt>
                <c:pt idx="50">
                  <c:v>-0.269201720624821</c:v>
                </c:pt>
                <c:pt idx="51">
                  <c:v>-0.203714704036388</c:v>
                </c:pt>
                <c:pt idx="52">
                  <c:v>-0.136677295543937</c:v>
                </c:pt>
                <c:pt idx="53">
                  <c:v>-0.0685996903043896</c:v>
                </c:pt>
                <c:pt idx="54">
                  <c:v>-1.44586670663238E-016</c:v>
                </c:pt>
                <c:pt idx="55">
                  <c:v>0.0685996903043893</c:v>
                </c:pt>
                <c:pt idx="56">
                  <c:v>0.136677295543937</c:v>
                </c:pt>
                <c:pt idx="57">
                  <c:v>0.203714704036388</c:v>
                </c:pt>
                <c:pt idx="58">
                  <c:v>0.26920172062482</c:v>
                </c:pt>
                <c:pt idx="59">
                  <c:v>0.332639949570855</c:v>
                </c:pt>
                <c:pt idx="60">
                  <c:v>0.393546587647162</c:v>
                </c:pt>
                <c:pt idx="61">
                  <c:v>0.451458098561547</c:v>
                </c:pt>
                <c:pt idx="62">
                  <c:v>0.505933740748027</c:v>
                </c:pt>
                <c:pt idx="63">
                  <c:v>0.556558921676268</c:v>
                </c:pt>
                <c:pt idx="64">
                  <c:v>0.602948353151088</c:v>
                </c:pt>
                <c:pt idx="65">
                  <c:v>0.644748983588259</c:v>
                </c:pt>
                <c:pt idx="66">
                  <c:v>0.681642684950242</c:v>
                </c:pt>
                <c:pt idx="67">
                  <c:v>0.713348673892648</c:v>
                </c:pt>
                <c:pt idx="68">
                  <c:v>0.739625648695025</c:v>
                </c:pt>
                <c:pt idx="69">
                  <c:v>0.760273625712656</c:v>
                </c:pt>
                <c:pt idx="70">
                  <c:v>0.775135461372847</c:v>
                </c:pt>
                <c:pt idx="71">
                  <c:v>0.784098048132402</c:v>
                </c:pt>
                <c:pt idx="72">
                  <c:v>0.787093175294324</c:v>
                </c:pt>
              </c:numCache>
            </c:numRef>
          </c:yVal>
          <c:smooth val="1"/>
        </c:ser>
        <c:axId val="324600"/>
        <c:axId val="25394215"/>
      </c:scatterChart>
      <c:valAx>
        <c:axId val="324600"/>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60695587135378"/>
              <c:y val="0.853087557603687"/>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25394215"/>
        <c:crossesAt val="0"/>
        <c:crossBetween val="midCat"/>
        <c:majorUnit val="90"/>
        <c:minorUnit val="15"/>
      </c:valAx>
      <c:valAx>
        <c:axId val="25394215"/>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F/F</a:t>
                </a:r>
                <a:r>
                  <a:rPr b="1" sz="1000" strike="noStrike" u="none" baseline="-33000">
                    <a:uFillTx/>
                    <a:latin typeface="Arial"/>
                  </a:rPr>
                  <a:t>max</a:t>
                </a:r>
              </a:p>
            </c:rich>
          </c:tx>
          <c:layout>
            <c:manualLayout>
              <c:xMode val="edge"/>
              <c:yMode val="edge"/>
              <c:x val="0.0572176514584892"/>
              <c:y val="0.0197235023041475"/>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324600"/>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2.Ordnung</a:t>
            </a:r>
          </a:p>
        </c:rich>
      </c:tx>
      <c:layout>
        <c:manualLayout>
          <c:xMode val="edge"/>
          <c:yMode val="edge"/>
          <c:x val="0.472949389179756"/>
          <c:y val="0.0294498981292832"/>
        </c:manualLayout>
      </c:layout>
      <c:overlay val="0"/>
      <c:spPr>
        <a:noFill/>
        <a:ln w="0">
          <a:noFill/>
        </a:ln>
      </c:spPr>
    </c:title>
    <c:autoTitleDeleted val="0"/>
    <c:plotArea>
      <c:layout>
        <c:manualLayout>
          <c:xMode val="edge"/>
          <c:yMode val="edge"/>
          <c:x val="0.0574046372475692"/>
          <c:y val="0.150213002407853"/>
          <c:w val="0.942595362752431"/>
          <c:h val="0.849786997592147"/>
        </c:manualLayout>
      </c:layout>
      <c:scatterChart>
        <c:scatterStyle val="line"/>
        <c:varyColors val="0"/>
        <c:ser>
          <c:idx val="0"/>
          <c:order val="0"/>
          <c:tx>
            <c:strRef>
              <c:f>Massenkräfte!$L$4</c:f>
              <c:strCache>
                <c:ptCount val="1"/>
                <c:pt idx="0">
                  <c:v>2.Ordnung</c:v>
                </c:pt>
              </c:strCache>
            </c:strRef>
          </c:tx>
          <c:spPr>
            <a:solidFill>
              <a:srgbClr val="000080"/>
            </a:solidFill>
            <a:ln w="126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Massenkräfte!$L$5:$L$77</c:f>
              <c:numCache>
                <c:formatCode>0.000000</c:formatCode>
                <c:ptCount val="73"/>
                <c:pt idx="0">
                  <c:v>0.216937341600556</c:v>
                </c:pt>
                <c:pt idx="1">
                  <c:v>0.213641575926085</c:v>
                </c:pt>
                <c:pt idx="2">
                  <c:v>0.203854419074954</c:v>
                </c:pt>
                <c:pt idx="3">
                  <c:v>0.187873248855544</c:v>
                </c:pt>
                <c:pt idx="4">
                  <c:v>0.166183645038109</c:v>
                </c:pt>
                <c:pt idx="5">
                  <c:v>0.139444635259173</c:v>
                </c:pt>
                <c:pt idx="6">
                  <c:v>0.108468670800278</c:v>
                </c:pt>
                <c:pt idx="7">
                  <c:v>0.0741969406669116</c:v>
                </c:pt>
                <c:pt idx="8">
                  <c:v>0.0376707740368449</c:v>
                </c:pt>
                <c:pt idx="9">
                  <c:v>1.32835810503328E-017</c:v>
                </c:pt>
                <c:pt idx="10">
                  <c:v>-0.0376707740368448</c:v>
                </c:pt>
                <c:pt idx="11">
                  <c:v>-0.0741969406669116</c:v>
                </c:pt>
                <c:pt idx="12">
                  <c:v>-0.108468670800278</c:v>
                </c:pt>
                <c:pt idx="13">
                  <c:v>-0.139444635259173</c:v>
                </c:pt>
                <c:pt idx="14">
                  <c:v>-0.166183645038109</c:v>
                </c:pt>
                <c:pt idx="15">
                  <c:v>-0.187873248855544</c:v>
                </c:pt>
                <c:pt idx="16">
                  <c:v>-0.203854419074954</c:v>
                </c:pt>
                <c:pt idx="17">
                  <c:v>-0.213641575926085</c:v>
                </c:pt>
                <c:pt idx="18">
                  <c:v>-0.216937341600556</c:v>
                </c:pt>
                <c:pt idx="19">
                  <c:v>-0.213641575926085</c:v>
                </c:pt>
                <c:pt idx="20">
                  <c:v>-0.203854419074954</c:v>
                </c:pt>
                <c:pt idx="21">
                  <c:v>-0.187873248855544</c:v>
                </c:pt>
                <c:pt idx="22">
                  <c:v>-0.166183645038109</c:v>
                </c:pt>
                <c:pt idx="23">
                  <c:v>-0.139444635259173</c:v>
                </c:pt>
                <c:pt idx="24">
                  <c:v>-0.108468670800278</c:v>
                </c:pt>
                <c:pt idx="25">
                  <c:v>-0.0741969406669117</c:v>
                </c:pt>
                <c:pt idx="26">
                  <c:v>-0.0376707740368448</c:v>
                </c:pt>
                <c:pt idx="27">
                  <c:v>-3.98507431509985E-017</c:v>
                </c:pt>
                <c:pt idx="28">
                  <c:v>0.0376707740368448</c:v>
                </c:pt>
                <c:pt idx="29">
                  <c:v>0.0741969406669115</c:v>
                </c:pt>
                <c:pt idx="30">
                  <c:v>0.108468670800278</c:v>
                </c:pt>
                <c:pt idx="31">
                  <c:v>0.139444635259173</c:v>
                </c:pt>
                <c:pt idx="32">
                  <c:v>0.166183645038109</c:v>
                </c:pt>
                <c:pt idx="33">
                  <c:v>0.187873248855544</c:v>
                </c:pt>
                <c:pt idx="34">
                  <c:v>0.203854419074954</c:v>
                </c:pt>
                <c:pt idx="35">
                  <c:v>0.213641575926085</c:v>
                </c:pt>
                <c:pt idx="36">
                  <c:v>0.216937341600556</c:v>
                </c:pt>
                <c:pt idx="37">
                  <c:v>0.213641575926085</c:v>
                </c:pt>
                <c:pt idx="38">
                  <c:v>0.203854419074954</c:v>
                </c:pt>
                <c:pt idx="39">
                  <c:v>0.187873248855544</c:v>
                </c:pt>
                <c:pt idx="40">
                  <c:v>0.166183645038109</c:v>
                </c:pt>
                <c:pt idx="41">
                  <c:v>0.139444635259173</c:v>
                </c:pt>
                <c:pt idx="42">
                  <c:v>0.108468670800278</c:v>
                </c:pt>
                <c:pt idx="43">
                  <c:v>0.0741969406669118</c:v>
                </c:pt>
                <c:pt idx="44">
                  <c:v>0.0376707740368449</c:v>
                </c:pt>
                <c:pt idx="45">
                  <c:v>6.64179052516641E-017</c:v>
                </c:pt>
                <c:pt idx="46">
                  <c:v>-0.0376707740368447</c:v>
                </c:pt>
                <c:pt idx="47">
                  <c:v>-0.0741969406669115</c:v>
                </c:pt>
                <c:pt idx="48">
                  <c:v>-0.108468670800278</c:v>
                </c:pt>
                <c:pt idx="49">
                  <c:v>-0.139444635259173</c:v>
                </c:pt>
                <c:pt idx="50">
                  <c:v>-0.166183645038109</c:v>
                </c:pt>
                <c:pt idx="51">
                  <c:v>-0.187873248855544</c:v>
                </c:pt>
                <c:pt idx="52">
                  <c:v>-0.203854419074954</c:v>
                </c:pt>
                <c:pt idx="53">
                  <c:v>-0.213641575926085</c:v>
                </c:pt>
                <c:pt idx="54">
                  <c:v>-0.216937341600556</c:v>
                </c:pt>
                <c:pt idx="55">
                  <c:v>-0.213641575926085</c:v>
                </c:pt>
                <c:pt idx="56">
                  <c:v>-0.203854419074954</c:v>
                </c:pt>
                <c:pt idx="57">
                  <c:v>-0.187873248855544</c:v>
                </c:pt>
                <c:pt idx="58">
                  <c:v>-0.166183645038109</c:v>
                </c:pt>
                <c:pt idx="59">
                  <c:v>-0.139444635259173</c:v>
                </c:pt>
                <c:pt idx="60">
                  <c:v>-0.108468670800278</c:v>
                </c:pt>
                <c:pt idx="61">
                  <c:v>-0.0741969406669116</c:v>
                </c:pt>
                <c:pt idx="62">
                  <c:v>-0.0376707740368449</c:v>
                </c:pt>
                <c:pt idx="63">
                  <c:v>-9.29850673523298E-017</c:v>
                </c:pt>
                <c:pt idx="64">
                  <c:v>0.0376707740368447</c:v>
                </c:pt>
                <c:pt idx="65">
                  <c:v>0.0741969406669114</c:v>
                </c:pt>
                <c:pt idx="66">
                  <c:v>0.108468670800278</c:v>
                </c:pt>
                <c:pt idx="67">
                  <c:v>0.139444635259173</c:v>
                </c:pt>
                <c:pt idx="68">
                  <c:v>0.166183645038109</c:v>
                </c:pt>
                <c:pt idx="69">
                  <c:v>0.187873248855544</c:v>
                </c:pt>
                <c:pt idx="70">
                  <c:v>0.203854419074954</c:v>
                </c:pt>
                <c:pt idx="71">
                  <c:v>0.213641575926085</c:v>
                </c:pt>
                <c:pt idx="72">
                  <c:v>0.216937341600556</c:v>
                </c:pt>
              </c:numCache>
            </c:numRef>
          </c:yVal>
          <c:smooth val="1"/>
        </c:ser>
        <c:axId val="60850040"/>
        <c:axId val="54688983"/>
      </c:scatterChart>
      <c:valAx>
        <c:axId val="60850040"/>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57205185739217"/>
              <c:y val="0.867197629190591"/>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54688983"/>
        <c:crossesAt val="0"/>
        <c:crossBetween val="midCat"/>
        <c:majorUnit val="90"/>
        <c:minorUnit val="15"/>
      </c:valAx>
      <c:valAx>
        <c:axId val="54688983"/>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F/F</a:t>
                </a:r>
                <a:r>
                  <a:rPr b="1" sz="1000" strike="noStrike" u="none" baseline="-33000">
                    <a:uFillTx/>
                    <a:latin typeface="Arial"/>
                  </a:rPr>
                  <a:t>max</a:t>
                </a:r>
              </a:p>
            </c:rich>
          </c:tx>
          <c:layout>
            <c:manualLayout>
              <c:xMode val="edge"/>
              <c:yMode val="edge"/>
              <c:x val="0.0589628521565694"/>
              <c:y val="0.0248194110020374"/>
            </c:manualLayout>
          </c:layout>
          <c:overlay val="0"/>
          <c:spPr>
            <a:noFill/>
            <a:ln w="0">
              <a:noFill/>
            </a:ln>
          </c:spPr>
        </c:title>
        <c:numFmt formatCode="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60850040"/>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4.Ordnung</a:t>
            </a:r>
          </a:p>
        </c:rich>
      </c:tx>
      <c:layout>
        <c:manualLayout>
          <c:xMode val="edge"/>
          <c:yMode val="edge"/>
          <c:x val="0.476377461979556"/>
          <c:y val="0.0190750404894727"/>
        </c:manualLayout>
      </c:layout>
      <c:overlay val="0"/>
      <c:spPr>
        <a:noFill/>
        <a:ln w="0">
          <a:noFill/>
        </a:ln>
      </c:spPr>
    </c:title>
    <c:autoTitleDeleted val="0"/>
    <c:plotArea>
      <c:layout>
        <c:manualLayout>
          <c:xMode val="edge"/>
          <c:yMode val="edge"/>
          <c:x val="0.0307903266018449"/>
          <c:y val="0.128666546697859"/>
          <c:w val="0.969209673398155"/>
          <c:h val="0.871333453302141"/>
        </c:manualLayout>
      </c:layout>
      <c:scatterChart>
        <c:scatterStyle val="line"/>
        <c:varyColors val="0"/>
        <c:ser>
          <c:idx val="0"/>
          <c:order val="0"/>
          <c:tx>
            <c:strRef>
              <c:f>"4.Ordnung"</c:f>
              <c:strCache>
                <c:ptCount val="1"/>
                <c:pt idx="0">
                  <c:v>4.Ordnung</c:v>
                </c:pt>
              </c:strCache>
            </c:strRef>
          </c:tx>
          <c:spPr>
            <a:solidFill>
              <a:srgbClr val="000080"/>
            </a:solidFill>
            <a:ln w="126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Massenkräfte!$M$5:$M$77</c:f>
              <c:numCache>
                <c:formatCode>0.000000</c:formatCode>
                <c:ptCount val="73"/>
                <c:pt idx="0">
                  <c:v>-0.00411993777640432</c:v>
                </c:pt>
                <c:pt idx="1">
                  <c:v>-0.00387147512658424</c:v>
                </c:pt>
                <c:pt idx="2">
                  <c:v>-0.00315605543961048</c:v>
                </c:pt>
                <c:pt idx="3">
                  <c:v>-0.00205996888820216</c:v>
                </c:pt>
                <c:pt idx="4">
                  <c:v>-0.000715419686973755</c:v>
                </c:pt>
                <c:pt idx="5">
                  <c:v>0.000715419686973754</c:v>
                </c:pt>
                <c:pt idx="6">
                  <c:v>0.00205996888820216</c:v>
                </c:pt>
                <c:pt idx="7">
                  <c:v>0.00315605543961048</c:v>
                </c:pt>
                <c:pt idx="8">
                  <c:v>0.00387147512658424</c:v>
                </c:pt>
                <c:pt idx="9">
                  <c:v>0.00411993777640432</c:v>
                </c:pt>
                <c:pt idx="10">
                  <c:v>0.00387147512658424</c:v>
                </c:pt>
                <c:pt idx="11">
                  <c:v>0.00315605543961048</c:v>
                </c:pt>
                <c:pt idx="12">
                  <c:v>0.00205996888820216</c:v>
                </c:pt>
                <c:pt idx="13">
                  <c:v>0.000715419686973754</c:v>
                </c:pt>
                <c:pt idx="14">
                  <c:v>-0.000715419686973753</c:v>
                </c:pt>
                <c:pt idx="15">
                  <c:v>-0.00205996888820216</c:v>
                </c:pt>
                <c:pt idx="16">
                  <c:v>-0.00315605543961048</c:v>
                </c:pt>
                <c:pt idx="17">
                  <c:v>-0.00387147512658424</c:v>
                </c:pt>
                <c:pt idx="18">
                  <c:v>-0.00411993777640432</c:v>
                </c:pt>
                <c:pt idx="19">
                  <c:v>-0.00387147512658424</c:v>
                </c:pt>
                <c:pt idx="20">
                  <c:v>-0.00315605543961048</c:v>
                </c:pt>
                <c:pt idx="21">
                  <c:v>-0.00205996888820216</c:v>
                </c:pt>
                <c:pt idx="22">
                  <c:v>-0.000715419686973755</c:v>
                </c:pt>
                <c:pt idx="23">
                  <c:v>0.000715419686973752</c:v>
                </c:pt>
                <c:pt idx="24">
                  <c:v>0.00205996888820215</c:v>
                </c:pt>
                <c:pt idx="25">
                  <c:v>0.00315605543961048</c:v>
                </c:pt>
                <c:pt idx="26">
                  <c:v>0.00387147512658424</c:v>
                </c:pt>
                <c:pt idx="27">
                  <c:v>0.00411993777640432</c:v>
                </c:pt>
                <c:pt idx="28">
                  <c:v>0.00387147512658424</c:v>
                </c:pt>
                <c:pt idx="29">
                  <c:v>0.00315605543961049</c:v>
                </c:pt>
                <c:pt idx="30">
                  <c:v>0.00205996888820216</c:v>
                </c:pt>
                <c:pt idx="31">
                  <c:v>0.000715419686973756</c:v>
                </c:pt>
                <c:pt idx="32">
                  <c:v>-0.000715419686973752</c:v>
                </c:pt>
                <c:pt idx="33">
                  <c:v>-0.00205996888820215</c:v>
                </c:pt>
                <c:pt idx="34">
                  <c:v>-0.00315605543961049</c:v>
                </c:pt>
                <c:pt idx="35">
                  <c:v>-0.00387147512658424</c:v>
                </c:pt>
                <c:pt idx="36">
                  <c:v>-0.00411993777640432</c:v>
                </c:pt>
                <c:pt idx="37">
                  <c:v>-0.00387147512658424</c:v>
                </c:pt>
                <c:pt idx="38">
                  <c:v>-0.00315605543961048</c:v>
                </c:pt>
                <c:pt idx="39">
                  <c:v>-0.00205996888820216</c:v>
                </c:pt>
                <c:pt idx="40">
                  <c:v>-0.000715419686973756</c:v>
                </c:pt>
                <c:pt idx="41">
                  <c:v>0.000715419686973751</c:v>
                </c:pt>
                <c:pt idx="42">
                  <c:v>0.00205996888820216</c:v>
                </c:pt>
                <c:pt idx="43">
                  <c:v>0.00315605543961048</c:v>
                </c:pt>
                <c:pt idx="44">
                  <c:v>0.00387147512658424</c:v>
                </c:pt>
                <c:pt idx="45">
                  <c:v>0.00411993777640432</c:v>
                </c:pt>
                <c:pt idx="46">
                  <c:v>0.00387147512658424</c:v>
                </c:pt>
                <c:pt idx="47">
                  <c:v>0.00315605543961049</c:v>
                </c:pt>
                <c:pt idx="48">
                  <c:v>0.00205996888820216</c:v>
                </c:pt>
                <c:pt idx="49">
                  <c:v>0.000715419686973764</c:v>
                </c:pt>
                <c:pt idx="50">
                  <c:v>-0.000715419686973744</c:v>
                </c:pt>
                <c:pt idx="51">
                  <c:v>-0.00205996888820216</c:v>
                </c:pt>
                <c:pt idx="52">
                  <c:v>-0.00315605543961048</c:v>
                </c:pt>
                <c:pt idx="53">
                  <c:v>-0.00387147512658424</c:v>
                </c:pt>
                <c:pt idx="54">
                  <c:v>-0.00411993777640432</c:v>
                </c:pt>
                <c:pt idx="55">
                  <c:v>-0.00387147512658424</c:v>
                </c:pt>
                <c:pt idx="56">
                  <c:v>-0.00315605543961049</c:v>
                </c:pt>
                <c:pt idx="57">
                  <c:v>-0.00205996888820215</c:v>
                </c:pt>
                <c:pt idx="58">
                  <c:v>-0.000715419686973764</c:v>
                </c:pt>
                <c:pt idx="59">
                  <c:v>0.000715419686973758</c:v>
                </c:pt>
                <c:pt idx="60">
                  <c:v>0.00205996888820216</c:v>
                </c:pt>
                <c:pt idx="61">
                  <c:v>0.00315605543961048</c:v>
                </c:pt>
                <c:pt idx="62">
                  <c:v>0.00387147512658424</c:v>
                </c:pt>
                <c:pt idx="63">
                  <c:v>0.00411993777640432</c:v>
                </c:pt>
                <c:pt idx="64">
                  <c:v>0.00387147512658424</c:v>
                </c:pt>
                <c:pt idx="65">
                  <c:v>0.00315605543961049</c:v>
                </c:pt>
                <c:pt idx="66">
                  <c:v>0.00205996888820216</c:v>
                </c:pt>
                <c:pt idx="67">
                  <c:v>0.000715419686973765</c:v>
                </c:pt>
                <c:pt idx="68">
                  <c:v>-0.000715419686973757</c:v>
                </c:pt>
                <c:pt idx="69">
                  <c:v>-0.00205996888820216</c:v>
                </c:pt>
                <c:pt idx="70">
                  <c:v>-0.00315605543961047</c:v>
                </c:pt>
                <c:pt idx="71">
                  <c:v>-0.00387147512658424</c:v>
                </c:pt>
                <c:pt idx="72">
                  <c:v>-0.00411993777640432</c:v>
                </c:pt>
              </c:numCache>
            </c:numRef>
          </c:yVal>
          <c:smooth val="1"/>
        </c:ser>
        <c:axId val="70221392"/>
        <c:axId val="82203498"/>
      </c:scatterChart>
      <c:valAx>
        <c:axId val="70221392"/>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57205185739217"/>
              <c:y val="0.866114810149361"/>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82203498"/>
        <c:crossesAt val="0"/>
        <c:crossBetween val="midCat"/>
        <c:majorUnit val="90"/>
        <c:minorUnit val="15"/>
      </c:valAx>
      <c:valAx>
        <c:axId val="82203498"/>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F/F</a:t>
                </a:r>
                <a:r>
                  <a:rPr b="1" sz="1000" strike="noStrike" u="none" baseline="-33000">
                    <a:uFillTx/>
                    <a:latin typeface="Arial"/>
                  </a:rPr>
                  <a:t>max</a:t>
                </a:r>
              </a:p>
            </c:rich>
          </c:tx>
          <c:layout>
            <c:manualLayout>
              <c:xMode val="edge"/>
              <c:yMode val="edge"/>
              <c:x val="0.043443031662927"/>
              <c:y val="0.0192549937016376"/>
            </c:manualLayout>
          </c:layout>
          <c:overlay val="0"/>
          <c:spPr>
            <a:noFill/>
            <a:ln w="0">
              <a:noFill/>
            </a:ln>
          </c:spPr>
        </c:title>
        <c:numFmt formatCode="0.0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70221392"/>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6.Ordnung</a:t>
            </a:r>
          </a:p>
        </c:rich>
      </c:tx>
      <c:layout>
        <c:manualLayout>
          <c:xMode val="edge"/>
          <c:yMode val="edge"/>
          <c:x val="0.504425330341561"/>
          <c:y val="0.0192517253904831"/>
        </c:manualLayout>
      </c:layout>
      <c:overlay val="0"/>
      <c:spPr>
        <a:noFill/>
        <a:ln w="0">
          <a:noFill/>
        </a:ln>
      </c:spPr>
    </c:title>
    <c:autoTitleDeleted val="0"/>
    <c:plotArea>
      <c:layout>
        <c:manualLayout>
          <c:xMode val="edge"/>
          <c:yMode val="edge"/>
          <c:x val="0.0081027175268013"/>
          <c:y val="0.145477660733745"/>
          <c:w val="0.991897282473199"/>
          <c:h val="0.854522339266255"/>
        </c:manualLayout>
      </c:layout>
      <c:scatterChart>
        <c:scatterStyle val="line"/>
        <c:varyColors val="0"/>
        <c:ser>
          <c:idx val="0"/>
          <c:order val="0"/>
          <c:tx>
            <c:strRef>
              <c:f>Massenkräfte!$N$4</c:f>
              <c:strCache>
                <c:ptCount val="1"/>
                <c:pt idx="0">
                  <c:v>6.Ordnung</c:v>
                </c:pt>
              </c:strCache>
            </c:strRef>
          </c:tx>
          <c:spPr>
            <a:solidFill>
              <a:srgbClr val="000080"/>
            </a:solidFill>
            <a:ln w="126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Massenkräfte!$N$5:$N$77</c:f>
              <c:numCache>
                <c:formatCode>0.000000</c:formatCode>
                <c:ptCount val="73"/>
                <c:pt idx="0">
                  <c:v>8.94208815251741E-005</c:v>
                </c:pt>
                <c:pt idx="1">
                  <c:v>7.74407550295994E-005</c:v>
                </c:pt>
                <c:pt idx="2">
                  <c:v>4.47104407625871E-005</c:v>
                </c:pt>
                <c:pt idx="3">
                  <c:v>5.47544981683696E-021</c:v>
                </c:pt>
                <c:pt idx="4">
                  <c:v>-4.47104407625871E-005</c:v>
                </c:pt>
                <c:pt idx="5">
                  <c:v>-7.74407550295994E-005</c:v>
                </c:pt>
                <c:pt idx="6">
                  <c:v>-8.94208815251741E-005</c:v>
                </c:pt>
                <c:pt idx="7">
                  <c:v>-7.74407550295994E-005</c:v>
                </c:pt>
                <c:pt idx="8">
                  <c:v>-4.47104407625871E-005</c:v>
                </c:pt>
                <c:pt idx="9">
                  <c:v>-1.64263494505109E-020</c:v>
                </c:pt>
                <c:pt idx="10">
                  <c:v>4.47104407625871E-005</c:v>
                </c:pt>
                <c:pt idx="11">
                  <c:v>7.74407550295994E-005</c:v>
                </c:pt>
                <c:pt idx="12">
                  <c:v>8.94208815251741E-005</c:v>
                </c:pt>
                <c:pt idx="13">
                  <c:v>7.74407550295994E-005</c:v>
                </c:pt>
                <c:pt idx="14">
                  <c:v>4.4710440762587E-005</c:v>
                </c:pt>
                <c:pt idx="15">
                  <c:v>2.73772490841848E-020</c:v>
                </c:pt>
                <c:pt idx="16">
                  <c:v>-4.4710440762587E-005</c:v>
                </c:pt>
                <c:pt idx="17">
                  <c:v>-7.74407550295994E-005</c:v>
                </c:pt>
                <c:pt idx="18">
                  <c:v>-8.94208815251741E-005</c:v>
                </c:pt>
                <c:pt idx="19">
                  <c:v>-7.74407550295994E-005</c:v>
                </c:pt>
                <c:pt idx="20">
                  <c:v>-4.47104407625871E-005</c:v>
                </c:pt>
                <c:pt idx="21">
                  <c:v>-3.83281487178587E-020</c:v>
                </c:pt>
                <c:pt idx="22">
                  <c:v>4.4710440762587E-005</c:v>
                </c:pt>
                <c:pt idx="23">
                  <c:v>7.74407550295994E-005</c:v>
                </c:pt>
                <c:pt idx="24">
                  <c:v>8.94208815251741E-005</c:v>
                </c:pt>
                <c:pt idx="25">
                  <c:v>7.74407550295994E-005</c:v>
                </c:pt>
                <c:pt idx="26">
                  <c:v>4.47104407625872E-005</c:v>
                </c:pt>
                <c:pt idx="27">
                  <c:v>2.08122442833975E-019</c:v>
                </c:pt>
                <c:pt idx="28">
                  <c:v>-4.47104407625871E-005</c:v>
                </c:pt>
                <c:pt idx="29">
                  <c:v>-7.74407550295994E-005</c:v>
                </c:pt>
                <c:pt idx="30">
                  <c:v>-8.94208815251741E-005</c:v>
                </c:pt>
                <c:pt idx="31">
                  <c:v>-7.74407550295995E-005</c:v>
                </c:pt>
                <c:pt idx="32">
                  <c:v>-4.47104407625872E-005</c:v>
                </c:pt>
                <c:pt idx="33">
                  <c:v>9.8613446497236E-020</c:v>
                </c:pt>
                <c:pt idx="34">
                  <c:v>4.47104407625871E-005</c:v>
                </c:pt>
                <c:pt idx="35">
                  <c:v>7.74407550295994E-005</c:v>
                </c:pt>
                <c:pt idx="36">
                  <c:v>8.94208815251741E-005</c:v>
                </c:pt>
                <c:pt idx="37">
                  <c:v>7.74407550295993E-005</c:v>
                </c:pt>
                <c:pt idx="38">
                  <c:v>4.4710440762587E-005</c:v>
                </c:pt>
                <c:pt idx="39">
                  <c:v>-8.76625468635621E-020</c:v>
                </c:pt>
                <c:pt idx="40">
                  <c:v>-4.47104407625871E-005</c:v>
                </c:pt>
                <c:pt idx="41">
                  <c:v>-7.74407550295994E-005</c:v>
                </c:pt>
                <c:pt idx="42">
                  <c:v>-8.94208815251741E-005</c:v>
                </c:pt>
                <c:pt idx="43">
                  <c:v>-7.74407550295995E-005</c:v>
                </c:pt>
                <c:pt idx="44">
                  <c:v>-4.47104407625872E-005</c:v>
                </c:pt>
                <c:pt idx="45">
                  <c:v>7.67116472298882E-020</c:v>
                </c:pt>
                <c:pt idx="46">
                  <c:v>4.47104407625871E-005</c:v>
                </c:pt>
                <c:pt idx="47">
                  <c:v>7.74407550295994E-005</c:v>
                </c:pt>
                <c:pt idx="48">
                  <c:v>8.94208815251741E-005</c:v>
                </c:pt>
                <c:pt idx="49">
                  <c:v>7.74407550295995E-005</c:v>
                </c:pt>
                <c:pt idx="50">
                  <c:v>4.47104407625872E-005</c:v>
                </c:pt>
                <c:pt idx="51">
                  <c:v>2.51926041368671E-019</c:v>
                </c:pt>
                <c:pt idx="52">
                  <c:v>-4.47104407625868E-005</c:v>
                </c:pt>
                <c:pt idx="53">
                  <c:v>-7.74407550295992E-005</c:v>
                </c:pt>
                <c:pt idx="54">
                  <c:v>-8.94208815251741E-005</c:v>
                </c:pt>
                <c:pt idx="55">
                  <c:v>-7.74407550295993E-005</c:v>
                </c:pt>
                <c:pt idx="56">
                  <c:v>-4.4710440762587E-005</c:v>
                </c:pt>
                <c:pt idx="57">
                  <c:v>5.48098479625404E-020</c:v>
                </c:pt>
                <c:pt idx="58">
                  <c:v>4.47104407625871E-005</c:v>
                </c:pt>
                <c:pt idx="59">
                  <c:v>7.74407550295994E-005</c:v>
                </c:pt>
                <c:pt idx="60">
                  <c:v>8.94208815251741E-005</c:v>
                </c:pt>
                <c:pt idx="61">
                  <c:v>7.74407550295995E-005</c:v>
                </c:pt>
                <c:pt idx="62">
                  <c:v>4.47104407625873E-005</c:v>
                </c:pt>
                <c:pt idx="63">
                  <c:v>5.91514629600904E-019</c:v>
                </c:pt>
                <c:pt idx="64">
                  <c:v>-4.47104407625868E-005</c:v>
                </c:pt>
                <c:pt idx="65">
                  <c:v>-7.74407550295994E-005</c:v>
                </c:pt>
                <c:pt idx="66">
                  <c:v>-8.94208815251741E-005</c:v>
                </c:pt>
                <c:pt idx="67">
                  <c:v>-7.74407550295995E-005</c:v>
                </c:pt>
                <c:pt idx="68">
                  <c:v>-4.4710440762587E-005</c:v>
                </c:pt>
                <c:pt idx="69">
                  <c:v>-2.84778740269693E-019</c:v>
                </c:pt>
                <c:pt idx="70">
                  <c:v>4.47104407625871E-005</c:v>
                </c:pt>
                <c:pt idx="71">
                  <c:v>7.74407550295992E-005</c:v>
                </c:pt>
                <c:pt idx="72">
                  <c:v>8.94208815251741E-005</c:v>
                </c:pt>
              </c:numCache>
            </c:numRef>
          </c:yVal>
          <c:smooth val="1"/>
        </c:ser>
        <c:axId val="31475312"/>
        <c:axId val="93615327"/>
      </c:scatterChart>
      <c:valAx>
        <c:axId val="31475312"/>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57205185739217"/>
              <c:y val="0.869960043588812"/>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93615327"/>
        <c:crossesAt val="0"/>
        <c:crossBetween val="midCat"/>
        <c:majorUnit val="90"/>
        <c:minorUnit val="15"/>
      </c:valAx>
      <c:valAx>
        <c:axId val="93615327"/>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F/F</a:t>
                </a:r>
                <a:r>
                  <a:rPr b="1" sz="1000" strike="noStrike" u="none" baseline="-33000">
                    <a:uFillTx/>
                    <a:latin typeface="Arial"/>
                  </a:rPr>
                  <a:t>max</a:t>
                </a:r>
              </a:p>
            </c:rich>
          </c:tx>
          <c:layout>
            <c:manualLayout>
              <c:xMode val="edge"/>
              <c:yMode val="edge"/>
              <c:x val="0.0416978309648467"/>
              <c:y val="0.0241554667635307"/>
            </c:manualLayout>
          </c:layout>
          <c:overlay val="0"/>
          <c:spPr>
            <a:noFill/>
            <a:ln w="0">
              <a:noFill/>
            </a:ln>
          </c:spPr>
        </c:title>
        <c:numFmt formatCode="0.000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31475312"/>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trike="noStrike" u="none">
                <a:uFillTx/>
                <a:latin typeface="Arial"/>
              </a:defRPr>
            </a:pPr>
            <a:r>
              <a:rPr b="1" sz="1200" strike="noStrike" u="none">
                <a:solidFill>
                  <a:srgbClr val="000000"/>
                </a:solidFill>
                <a:uFillTx/>
                <a:latin typeface="Arial"/>
              </a:rPr>
              <a:t>Ausgleich 1.Ordnung</a:t>
            </a:r>
          </a:p>
        </c:rich>
      </c:tx>
      <c:overlay val="0"/>
      <c:spPr>
        <a:noFill/>
        <a:ln w="0">
          <a:noFill/>
        </a:ln>
      </c:spPr>
    </c:title>
    <c:autoTitleDeleted val="0"/>
    <c:plotArea>
      <c:layout>
        <c:manualLayout>
          <c:xMode val="edge"/>
          <c:yMode val="edge"/>
          <c:x val="0.0379581151832461"/>
          <c:y val="0.152987760979122"/>
          <c:w val="0.962041884816754"/>
          <c:h val="0.847012239020878"/>
        </c:manualLayout>
      </c:layout>
      <c:scatterChart>
        <c:scatterStyle val="line"/>
        <c:varyColors val="0"/>
        <c:ser>
          <c:idx val="0"/>
          <c:order val="0"/>
          <c:tx>
            <c:strRef>
              <c:f>Massenkräfte!$P$4</c:f>
              <c:strCache>
                <c:ptCount val="1"/>
                <c:pt idx="0">
                  <c:v>Ausgleich
1. Ordnung</c:v>
                </c:pt>
              </c:strCache>
            </c:strRef>
          </c:tx>
          <c:spPr>
            <a:solidFill>
              <a:srgbClr val="000080"/>
            </a:solidFill>
            <a:ln w="12600">
              <a:solidFill>
                <a:srgbClr val="000080"/>
              </a:solidFill>
              <a:round/>
            </a:ln>
          </c:spPr>
          <c:marker>
            <c:symbol val="none"/>
          </c:marker>
          <c:dLbls>
            <c:txPr>
              <a:bodyPr wrap="none"/>
              <a:lstStyle/>
              <a:p>
                <a:pPr>
                  <a:defRPr b="0" sz="1000" strike="noStrike" u="none">
                    <a:uFillTx/>
                    <a:latin typeface="Arial"/>
                  </a:defRPr>
                </a:pPr>
              </a:p>
            </c:txPr>
            <c:showLegendKey val="0"/>
            <c:showVal val="0"/>
            <c:showCatName val="0"/>
            <c:showSerName val="0"/>
            <c:showPercent val="0"/>
            <c:separator> </c:separator>
            <c:showLeaderLines val="1"/>
            <c:leaderLines>
              <c:spPr>
                <a:ln w="12600">
                  <a:solidFill>
                    <a:srgbClr val="000000"/>
                  </a:solidFill>
                </a:ln>
              </c:spPr>
            </c:leaderLines>
            <c:extLst>
              <c:ext xmlns:c15="http://schemas.microsoft.com/office/drawing/2012/chart" uri="{CE6537A1-D6FC-4f65-9D91-7224C49458BB}">
                <c15:showLeaderLines val="1"/>
              </c:ext>
            </c:extLst>
          </c:dLbls>
          <c:xVal>
            <c:numRef>
              <c:f>Massenkräfte!$I$5:$I$77</c:f>
              <c:numCache>
                <c:formatCode>General</c:formatCode>
                <c:ptCount val="73"/>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numCache>
            </c:numRef>
          </c:xVal>
          <c:yVal>
            <c:numRef>
              <c:f>Massenkräfte!$P$5:$P$77</c:f>
              <c:numCache>
                <c:formatCode>0.000000</c:formatCode>
                <c:ptCount val="73"/>
                <c:pt idx="0">
                  <c:v>0.212906824705677</c:v>
                </c:pt>
                <c:pt idx="1">
                  <c:v>0.20984754155453</c:v>
                </c:pt>
                <c:pt idx="2">
                  <c:v>0.200743074076106</c:v>
                </c:pt>
                <c:pt idx="3">
                  <c:v>0.185813279967342</c:v>
                </c:pt>
                <c:pt idx="4">
                  <c:v>0.165423514910373</c:v>
                </c:pt>
                <c:pt idx="5">
                  <c:v>0.140082614191118</c:v>
                </c:pt>
                <c:pt idx="6">
                  <c:v>0.110439218806955</c:v>
                </c:pt>
                <c:pt idx="7">
                  <c:v>0.0772755553514926</c:v>
                </c:pt>
                <c:pt idx="8">
                  <c:v>0.0414975387226665</c:v>
                </c:pt>
                <c:pt idx="9">
                  <c:v>0.00411993777640429</c:v>
                </c:pt>
                <c:pt idx="10">
                  <c:v>-0.033754588469498</c:v>
                </c:pt>
                <c:pt idx="11">
                  <c:v>-0.0709634444722715</c:v>
                </c:pt>
                <c:pt idx="12">
                  <c:v>-0.10631928103055</c:v>
                </c:pt>
                <c:pt idx="13">
                  <c:v>-0.13865177481717</c:v>
                </c:pt>
                <c:pt idx="14">
                  <c:v>-0.16685435428432</c:v>
                </c:pt>
                <c:pt idx="15">
                  <c:v>-0.189933217743746</c:v>
                </c:pt>
                <c:pt idx="16">
                  <c:v>-0.207055184955327</c:v>
                </c:pt>
                <c:pt idx="17">
                  <c:v>-0.217590491807699</c:v>
                </c:pt>
                <c:pt idx="18">
                  <c:v>-0.221146700258485</c:v>
                </c:pt>
                <c:pt idx="19">
                  <c:v>-0.217590491807699</c:v>
                </c:pt>
                <c:pt idx="20">
                  <c:v>-0.207055184955327</c:v>
                </c:pt>
                <c:pt idx="21">
                  <c:v>-0.189933217743746</c:v>
                </c:pt>
                <c:pt idx="22">
                  <c:v>-0.16685435428432</c:v>
                </c:pt>
                <c:pt idx="23">
                  <c:v>-0.13865177481717</c:v>
                </c:pt>
                <c:pt idx="24">
                  <c:v>-0.106319281030551</c:v>
                </c:pt>
                <c:pt idx="25">
                  <c:v>-0.0709634444722717</c:v>
                </c:pt>
                <c:pt idx="26">
                  <c:v>-0.033754588469498</c:v>
                </c:pt>
                <c:pt idx="27">
                  <c:v>0.00411993777640429</c:v>
                </c:pt>
                <c:pt idx="28">
                  <c:v>0.0414975387226664</c:v>
                </c:pt>
                <c:pt idx="29">
                  <c:v>0.0772755553514923</c:v>
                </c:pt>
                <c:pt idx="30">
                  <c:v>0.110439218806955</c:v>
                </c:pt>
                <c:pt idx="31">
                  <c:v>0.140082614191118</c:v>
                </c:pt>
                <c:pt idx="32">
                  <c:v>0.165423514910373</c:v>
                </c:pt>
                <c:pt idx="33">
                  <c:v>0.185813279967342</c:v>
                </c:pt>
                <c:pt idx="34">
                  <c:v>0.200743074076106</c:v>
                </c:pt>
                <c:pt idx="35">
                  <c:v>0.20984754155453</c:v>
                </c:pt>
                <c:pt idx="36">
                  <c:v>0.212906824705677</c:v>
                </c:pt>
                <c:pt idx="37">
                  <c:v>0.20984754155453</c:v>
                </c:pt>
                <c:pt idx="38">
                  <c:v>0.200743074076106</c:v>
                </c:pt>
                <c:pt idx="39">
                  <c:v>0.185813279967342</c:v>
                </c:pt>
                <c:pt idx="40">
                  <c:v>0.165423514910373</c:v>
                </c:pt>
                <c:pt idx="41">
                  <c:v>0.140082614191118</c:v>
                </c:pt>
                <c:pt idx="42">
                  <c:v>0.110439218806955</c:v>
                </c:pt>
                <c:pt idx="43">
                  <c:v>0.0772755553514927</c:v>
                </c:pt>
                <c:pt idx="44">
                  <c:v>0.0414975387226665</c:v>
                </c:pt>
                <c:pt idx="45">
                  <c:v>0.0041199377764044</c:v>
                </c:pt>
                <c:pt idx="46">
                  <c:v>-0.0337545884694979</c:v>
                </c:pt>
                <c:pt idx="47">
                  <c:v>-0.0709634444722714</c:v>
                </c:pt>
                <c:pt idx="48">
                  <c:v>-0.10631928103055</c:v>
                </c:pt>
                <c:pt idx="49">
                  <c:v>-0.13865177481717</c:v>
                </c:pt>
                <c:pt idx="50">
                  <c:v>-0.16685435428432</c:v>
                </c:pt>
                <c:pt idx="51">
                  <c:v>-0.189933217743746</c:v>
                </c:pt>
                <c:pt idx="52">
                  <c:v>-0.207055184955327</c:v>
                </c:pt>
                <c:pt idx="53">
                  <c:v>-0.217590491807699</c:v>
                </c:pt>
                <c:pt idx="54">
                  <c:v>-0.221146700258485</c:v>
                </c:pt>
                <c:pt idx="55">
                  <c:v>-0.217590491807699</c:v>
                </c:pt>
                <c:pt idx="56">
                  <c:v>-0.207055184955327</c:v>
                </c:pt>
                <c:pt idx="57">
                  <c:v>-0.189933217743746</c:v>
                </c:pt>
                <c:pt idx="58">
                  <c:v>-0.166854354284321</c:v>
                </c:pt>
                <c:pt idx="59">
                  <c:v>-0.13865177481717</c:v>
                </c:pt>
                <c:pt idx="60">
                  <c:v>-0.10631928103055</c:v>
                </c:pt>
                <c:pt idx="61">
                  <c:v>-0.0709634444722715</c:v>
                </c:pt>
                <c:pt idx="62">
                  <c:v>-0.0337545884694981</c:v>
                </c:pt>
                <c:pt idx="63">
                  <c:v>0.00411993777640418</c:v>
                </c:pt>
                <c:pt idx="64">
                  <c:v>0.0414975387226664</c:v>
                </c:pt>
                <c:pt idx="65">
                  <c:v>0.0772755553514923</c:v>
                </c:pt>
                <c:pt idx="66">
                  <c:v>0.110439218806955</c:v>
                </c:pt>
                <c:pt idx="67">
                  <c:v>0.140082614191117</c:v>
                </c:pt>
                <c:pt idx="68">
                  <c:v>0.165423514910373</c:v>
                </c:pt>
                <c:pt idx="69">
                  <c:v>0.185813279967342</c:v>
                </c:pt>
                <c:pt idx="70">
                  <c:v>0.200743074076106</c:v>
                </c:pt>
                <c:pt idx="71">
                  <c:v>0.20984754155453</c:v>
                </c:pt>
                <c:pt idx="72">
                  <c:v>0.212906824705677</c:v>
                </c:pt>
              </c:numCache>
            </c:numRef>
          </c:yVal>
          <c:smooth val="1"/>
        </c:ser>
        <c:axId val="25476115"/>
        <c:axId val="12222644"/>
      </c:scatterChart>
      <c:valAx>
        <c:axId val="25476115"/>
        <c:scaling>
          <c:orientation val="minMax"/>
          <c:max val="360"/>
          <c:min val="0"/>
        </c:scaling>
        <c:delete val="0"/>
        <c:axPos val="b"/>
        <c:majorGridlines>
          <c:spPr>
            <a:ln w="0">
              <a:solidFill>
                <a:srgbClr val="000000"/>
              </a:solidFill>
            </a:ln>
          </c:spPr>
        </c:majorGridlines>
        <c:title>
          <c:tx>
            <c:rich>
              <a:bodyPr rot="0"/>
              <a:lstStyle/>
              <a:p>
                <a:pPr>
                  <a:defRPr b="0" sz="1300" strike="noStrike" u="none">
                    <a:uFillTx/>
                    <a:latin typeface="Arial"/>
                  </a:defRPr>
                </a:pPr>
                <a:r>
                  <a:rPr b="1" sz="1000" strike="noStrike" u="none">
                    <a:solidFill>
                      <a:srgbClr val="000000"/>
                    </a:solidFill>
                    <a:uFillTx/>
                    <a:latin typeface="Arial"/>
                  </a:rPr>
                  <a:t>φ</a:t>
                </a:r>
              </a:p>
            </c:rich>
          </c:tx>
          <c:layout>
            <c:manualLayout>
              <c:xMode val="edge"/>
              <c:yMode val="edge"/>
              <c:x val="0.853777112939417"/>
              <c:y val="0.866090712742981"/>
            </c:manualLayout>
          </c:layout>
          <c:overlay val="0"/>
          <c:spPr>
            <a:noFill/>
            <a:ln w="0">
              <a:noFill/>
            </a:ln>
          </c:spPr>
        </c:title>
        <c:numFmt formatCode="0\°" sourceLinked="0"/>
        <c:majorTickMark val="none"/>
        <c:minorTickMark val="none"/>
        <c:tickLblPos val="low"/>
        <c:spPr>
          <a:ln w="25200">
            <a:solidFill>
              <a:srgbClr val="000000"/>
            </a:solidFill>
            <a:round/>
          </a:ln>
        </c:spPr>
        <c:txPr>
          <a:bodyPr/>
          <a:lstStyle/>
          <a:p>
            <a:pPr>
              <a:defRPr b="0" sz="1000" strike="noStrike" u="none">
                <a:solidFill>
                  <a:srgbClr val="000000"/>
                </a:solidFill>
                <a:uFillTx/>
                <a:latin typeface="Arial"/>
              </a:defRPr>
            </a:pPr>
          </a:p>
        </c:txPr>
        <c:crossAx val="12222644"/>
        <c:crossesAt val="0"/>
        <c:crossBetween val="midCat"/>
        <c:majorUnit val="90"/>
        <c:minorUnit val="15"/>
      </c:valAx>
      <c:valAx>
        <c:axId val="12222644"/>
        <c:scaling>
          <c:orientation val="minMax"/>
        </c:scaling>
        <c:delete val="0"/>
        <c:axPos val="l"/>
        <c:majorGridlines>
          <c:spPr>
            <a:ln w="0">
              <a:solidFill>
                <a:srgbClr val="000000"/>
              </a:solidFill>
            </a:ln>
          </c:spPr>
        </c:majorGridlines>
        <c:title>
          <c:tx>
            <c:rich>
              <a:bodyPr rot="0"/>
              <a:lstStyle/>
              <a:p>
                <a:pPr>
                  <a:defRPr b="0" sz="1300" strike="noStrike" u="none">
                    <a:uFillTx/>
                    <a:latin typeface="Arial"/>
                  </a:defRPr>
                </a:pPr>
                <a:r>
                  <a:rPr b="1" sz="1000" strike="noStrike" u="none">
                    <a:uFillTx/>
                    <a:latin typeface="Arial"/>
                  </a:rPr>
                  <a:t>F/F</a:t>
                </a:r>
                <a:r>
                  <a:rPr b="1" sz="1000" strike="noStrike" u="none" baseline="-33000">
                    <a:uFillTx/>
                    <a:latin typeface="Arial"/>
                  </a:rPr>
                  <a:t>max</a:t>
                </a:r>
              </a:p>
            </c:rich>
          </c:tx>
          <c:layout>
            <c:manualLayout>
              <c:xMode val="edge"/>
              <c:yMode val="edge"/>
              <c:x val="0.043443031662927"/>
              <c:y val="0.0287976961843053"/>
            </c:manualLayout>
          </c:layout>
          <c:overlay val="0"/>
          <c:spPr>
            <a:noFill/>
            <a:ln w="0">
              <a:noFill/>
            </a:ln>
          </c:spPr>
        </c:title>
        <c:numFmt formatCode="0.00" sourceLinked="0"/>
        <c:majorTickMark val="out"/>
        <c:minorTickMark val="none"/>
        <c:tickLblPos val="nextTo"/>
        <c:spPr>
          <a:ln w="0">
            <a:solidFill>
              <a:srgbClr val="000000"/>
            </a:solidFill>
          </a:ln>
        </c:spPr>
        <c:txPr>
          <a:bodyPr/>
          <a:lstStyle/>
          <a:p>
            <a:pPr>
              <a:defRPr b="0" sz="1000" strike="noStrike" u="none">
                <a:solidFill>
                  <a:srgbClr val="000000"/>
                </a:solidFill>
                <a:uFillTx/>
                <a:latin typeface="Arial"/>
              </a:defRPr>
            </a:pPr>
          </a:p>
        </c:txPr>
        <c:crossAx val="25476115"/>
        <c:crossesAt val="0"/>
        <c:crossBetween val="midCat"/>
      </c:valAx>
      <c:spPr>
        <a:solidFill>
          <a:srgbClr val="ffffff"/>
        </a:solidFill>
        <a:ln w="12600">
          <a:solidFill>
            <a:srgbClr val="000000"/>
          </a:solidFill>
          <a:round/>
        </a:ln>
      </c:spPr>
    </c:plotArea>
    <c:plotVisOnly val="1"/>
    <c:dispBlanksAs val="gap"/>
  </c:chart>
  <c:spPr>
    <a:solidFill>
      <a:srgbClr val="ffffff"/>
    </a:solidFill>
    <a:ln w="0">
      <a:solidFill>
        <a:srgbClr val="000000"/>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
</Relationships>
</file>

<file path=xl/drawings/_rels/drawing2.xml.rels><?xml version="1.0" encoding="UTF-8"?>
<Relationships xmlns="http://schemas.openxmlformats.org/package/2006/relationships"><Relationship Id="rId1" Type="http://schemas.openxmlformats.org/officeDocument/2006/relationships/chart" Target="../charts/chart4.xml"/><Relationship Id="rId2" Type="http://schemas.openxmlformats.org/officeDocument/2006/relationships/chart" Target="../charts/chart5.xml"/><Relationship Id="rId3" Type="http://schemas.openxmlformats.org/officeDocument/2006/relationships/chart" Target="../charts/chart6.xml"/><Relationship Id="rId4" Type="http://schemas.openxmlformats.org/officeDocument/2006/relationships/chart" Target="../charts/chart7.xml"/><Relationship Id="rId5" Type="http://schemas.openxmlformats.org/officeDocument/2006/relationships/chart" Target="../charts/chart8.xml"/><Relationship Id="rId6" Type="http://schemas.openxmlformats.org/officeDocument/2006/relationships/chart" Target="../charts/chart9.xml"/><Relationship Id="rId7" Type="http://schemas.openxmlformats.org/officeDocument/2006/relationships/chart" Target="../charts/chart10.xml"/><Relationship Id="rId8" Type="http://schemas.openxmlformats.org/officeDocument/2006/relationships/chart" Target="../charts/chart11.xml"/>
</Relationships>
</file>

<file path=xl/drawings/_rels/drawing3.xml.rels><?xml version="1.0" encoding="UTF-8"?>
<Relationships xmlns="http://schemas.openxmlformats.org/package/2006/relationships"><Relationship Id="rId1" Type="http://schemas.openxmlformats.org/officeDocument/2006/relationships/chart" Target="../charts/chart12.xml"/><Relationship Id="rId2" Type="http://schemas.openxmlformats.org/officeDocument/2006/relationships/chart" Target="../charts/chart13.xml"/><Relationship Id="rId3" Type="http://schemas.openxmlformats.org/officeDocument/2006/relationships/chart" Target="../charts/chart14.xml"/><Relationship Id="rId4" Type="http://schemas.openxmlformats.org/officeDocument/2006/relationships/chart" Target="../charts/chart15.xml"/><Relationship Id="rId5" Type="http://schemas.openxmlformats.org/officeDocument/2006/relationships/chart" Target="../charts/chart16.xml"/><Relationship Id="rId6" Type="http://schemas.openxmlformats.org/officeDocument/2006/relationships/chart" Target="../charts/chart17.xml"/><Relationship Id="rId7" Type="http://schemas.openxmlformats.org/officeDocument/2006/relationships/chart" Target="../charts/chart18.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0</xdr:colOff>
      <xdr:row>2</xdr:row>
      <xdr:rowOff>142920</xdr:rowOff>
    </xdr:from>
    <xdr:to>
      <xdr:col>13</xdr:col>
      <xdr:colOff>720</xdr:colOff>
      <xdr:row>19</xdr:row>
      <xdr:rowOff>86040</xdr:rowOff>
    </xdr:to>
    <xdr:graphicFrame>
      <xdr:nvGraphicFramePr>
        <xdr:cNvPr id="0" name="Chart 1"/>
        <xdr:cNvGraphicFramePr/>
      </xdr:nvGraphicFramePr>
      <xdr:xfrm>
        <a:off x="4032720" y="685800"/>
        <a:ext cx="5081040" cy="26960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19</xdr:row>
      <xdr:rowOff>86040</xdr:rowOff>
    </xdr:from>
    <xdr:to>
      <xdr:col>13</xdr:col>
      <xdr:colOff>720</xdr:colOff>
      <xdr:row>36</xdr:row>
      <xdr:rowOff>37800</xdr:rowOff>
    </xdr:to>
    <xdr:graphicFrame>
      <xdr:nvGraphicFramePr>
        <xdr:cNvPr id="1" name="Chart 2"/>
        <xdr:cNvGraphicFramePr/>
      </xdr:nvGraphicFramePr>
      <xdr:xfrm>
        <a:off x="4032720" y="3381840"/>
        <a:ext cx="5081040" cy="27043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0</xdr:colOff>
      <xdr:row>36</xdr:row>
      <xdr:rowOff>37800</xdr:rowOff>
    </xdr:from>
    <xdr:to>
      <xdr:col>13</xdr:col>
      <xdr:colOff>720</xdr:colOff>
      <xdr:row>52</xdr:row>
      <xdr:rowOff>162000</xdr:rowOff>
    </xdr:to>
    <xdr:graphicFrame>
      <xdr:nvGraphicFramePr>
        <xdr:cNvPr id="2" name="Chart 3"/>
        <xdr:cNvGraphicFramePr/>
      </xdr:nvGraphicFramePr>
      <xdr:xfrm>
        <a:off x="4032720" y="6086160"/>
        <a:ext cx="5081040" cy="271512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281880</xdr:colOff>
      <xdr:row>0</xdr:row>
      <xdr:rowOff>0</xdr:rowOff>
    </xdr:from>
    <xdr:to>
      <xdr:col>6</xdr:col>
      <xdr:colOff>594720</xdr:colOff>
      <xdr:row>1</xdr:row>
      <xdr:rowOff>171360</xdr:rowOff>
    </xdr:to>
    <xdr:clientData/>
  </xdr:twoCellAnchor>
  <xdr:twoCellAnchor editAs="oneCell">
    <xdr:from>
      <xdr:col>6</xdr:col>
      <xdr:colOff>573840</xdr:colOff>
      <xdr:row>0</xdr:row>
      <xdr:rowOff>0</xdr:rowOff>
    </xdr:from>
    <xdr:to>
      <xdr:col>6</xdr:col>
      <xdr:colOff>885960</xdr:colOff>
      <xdr:row>1</xdr:row>
      <xdr:rowOff>171360</xdr:rowOff>
    </xdr:to>
    <xdr:clientData/>
  </xdr:twoCellAnchor>
  <xdr:twoCellAnchor editAs="oneCell">
    <xdr:from>
      <xdr:col>5</xdr:col>
      <xdr:colOff>512280</xdr:colOff>
      <xdr:row>0</xdr:row>
      <xdr:rowOff>0</xdr:rowOff>
    </xdr:from>
    <xdr:to>
      <xdr:col>6</xdr:col>
      <xdr:colOff>302760</xdr:colOff>
      <xdr:row>1</xdr:row>
      <xdr:rowOff>171360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7</xdr:col>
      <xdr:colOff>720</xdr:colOff>
      <xdr:row>12</xdr:row>
      <xdr:rowOff>9360</xdr:rowOff>
    </xdr:to>
    <xdr:graphicFrame>
      <xdr:nvGraphicFramePr>
        <xdr:cNvPr id="3" name="Chart 1"/>
        <xdr:cNvGraphicFramePr/>
      </xdr:nvGraphicFramePr>
      <xdr:xfrm>
        <a:off x="0" y="0"/>
        <a:ext cx="5775480" cy="22762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12</xdr:row>
      <xdr:rowOff>9360</xdr:rowOff>
    </xdr:from>
    <xdr:to>
      <xdr:col>7</xdr:col>
      <xdr:colOff>720</xdr:colOff>
      <xdr:row>24</xdr:row>
      <xdr:rowOff>18720</xdr:rowOff>
    </xdr:to>
    <xdr:graphicFrame>
      <xdr:nvGraphicFramePr>
        <xdr:cNvPr id="4" name="Chart 5"/>
        <xdr:cNvGraphicFramePr/>
      </xdr:nvGraphicFramePr>
      <xdr:xfrm>
        <a:off x="0" y="2276280"/>
        <a:ext cx="5775480" cy="19526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24</xdr:row>
      <xdr:rowOff>18720</xdr:rowOff>
    </xdr:from>
    <xdr:to>
      <xdr:col>7</xdr:col>
      <xdr:colOff>720</xdr:colOff>
      <xdr:row>36</xdr:row>
      <xdr:rowOff>19080</xdr:rowOff>
    </xdr:to>
    <xdr:graphicFrame>
      <xdr:nvGraphicFramePr>
        <xdr:cNvPr id="5" name="Chart 6"/>
        <xdr:cNvGraphicFramePr/>
      </xdr:nvGraphicFramePr>
      <xdr:xfrm>
        <a:off x="0" y="4228920"/>
        <a:ext cx="5775480" cy="194328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36</xdr:row>
      <xdr:rowOff>9360</xdr:rowOff>
    </xdr:from>
    <xdr:to>
      <xdr:col>7</xdr:col>
      <xdr:colOff>720</xdr:colOff>
      <xdr:row>48</xdr:row>
      <xdr:rowOff>66240</xdr:rowOff>
    </xdr:to>
    <xdr:graphicFrame>
      <xdr:nvGraphicFramePr>
        <xdr:cNvPr id="6" name="Chart 7"/>
        <xdr:cNvGraphicFramePr/>
      </xdr:nvGraphicFramePr>
      <xdr:xfrm>
        <a:off x="0" y="6162480"/>
        <a:ext cx="5775480" cy="200016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48</xdr:row>
      <xdr:rowOff>66240</xdr:rowOff>
    </xdr:from>
    <xdr:to>
      <xdr:col>7</xdr:col>
      <xdr:colOff>720</xdr:colOff>
      <xdr:row>60</xdr:row>
      <xdr:rowOff>105120</xdr:rowOff>
    </xdr:to>
    <xdr:graphicFrame>
      <xdr:nvGraphicFramePr>
        <xdr:cNvPr id="7" name="Chart 8"/>
        <xdr:cNvGraphicFramePr/>
      </xdr:nvGraphicFramePr>
      <xdr:xfrm>
        <a:off x="0" y="8162640"/>
        <a:ext cx="5775480" cy="19818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75</xdr:row>
      <xdr:rowOff>19080</xdr:rowOff>
    </xdr:from>
    <xdr:to>
      <xdr:col>7</xdr:col>
      <xdr:colOff>720</xdr:colOff>
      <xdr:row>87</xdr:row>
      <xdr:rowOff>75960</xdr:rowOff>
    </xdr:to>
    <xdr:graphicFrame>
      <xdr:nvGraphicFramePr>
        <xdr:cNvPr id="8" name="Chart 9"/>
        <xdr:cNvGraphicFramePr/>
      </xdr:nvGraphicFramePr>
      <xdr:xfrm>
        <a:off x="0" y="12487320"/>
        <a:ext cx="5775480" cy="19998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87</xdr:row>
      <xdr:rowOff>75960</xdr:rowOff>
    </xdr:from>
    <xdr:to>
      <xdr:col>7</xdr:col>
      <xdr:colOff>720</xdr:colOff>
      <xdr:row>99</xdr:row>
      <xdr:rowOff>133560</xdr:rowOff>
    </xdr:to>
    <xdr:graphicFrame>
      <xdr:nvGraphicFramePr>
        <xdr:cNvPr id="9" name="Chart 10"/>
        <xdr:cNvGraphicFramePr/>
      </xdr:nvGraphicFramePr>
      <xdr:xfrm>
        <a:off x="0" y="14487120"/>
        <a:ext cx="5775480" cy="200088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63</xdr:row>
      <xdr:rowOff>0</xdr:rowOff>
    </xdr:from>
    <xdr:to>
      <xdr:col>7</xdr:col>
      <xdr:colOff>720</xdr:colOff>
      <xdr:row>75</xdr:row>
      <xdr:rowOff>19080</xdr:rowOff>
    </xdr:to>
    <xdr:graphicFrame>
      <xdr:nvGraphicFramePr>
        <xdr:cNvPr id="10" name="Chart 11"/>
        <xdr:cNvGraphicFramePr/>
      </xdr:nvGraphicFramePr>
      <xdr:xfrm>
        <a:off x="0" y="10524960"/>
        <a:ext cx="5775480" cy="196236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7</xdr:col>
      <xdr:colOff>80640</xdr:colOff>
      <xdr:row>0</xdr:row>
      <xdr:rowOff>0</xdr:rowOff>
    </xdr:from>
    <xdr:to>
      <xdr:col>7</xdr:col>
      <xdr:colOff>393480</xdr:colOff>
      <xdr:row>3</xdr:row>
      <xdr:rowOff>57240</xdr:rowOff>
    </xdr:to>
    <xdr:clientData/>
  </xdr:twoCellAnchor>
  <xdr:twoCellAnchor editAs="oneCell">
    <xdr:from>
      <xdr:col>7</xdr:col>
      <xdr:colOff>372240</xdr:colOff>
      <xdr:row>0</xdr:row>
      <xdr:rowOff>0</xdr:rowOff>
    </xdr:from>
    <xdr:to>
      <xdr:col>7</xdr:col>
      <xdr:colOff>684720</xdr:colOff>
      <xdr:row>3</xdr:row>
      <xdr:rowOff>57240</xdr:rowOff>
    </xdr:to>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6</xdr:col>
      <xdr:colOff>996480</xdr:colOff>
      <xdr:row>14</xdr:row>
      <xdr:rowOff>114480</xdr:rowOff>
    </xdr:to>
    <xdr:graphicFrame>
      <xdr:nvGraphicFramePr>
        <xdr:cNvPr id="11" name="Chart 1"/>
        <xdr:cNvGraphicFramePr/>
      </xdr:nvGraphicFramePr>
      <xdr:xfrm>
        <a:off x="0" y="0"/>
        <a:ext cx="5473080" cy="2381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65</xdr:row>
      <xdr:rowOff>75960</xdr:rowOff>
    </xdr:from>
    <xdr:to>
      <xdr:col>7</xdr:col>
      <xdr:colOff>1080</xdr:colOff>
      <xdr:row>85</xdr:row>
      <xdr:rowOff>124200</xdr:rowOff>
    </xdr:to>
    <xdr:graphicFrame>
      <xdr:nvGraphicFramePr>
        <xdr:cNvPr id="12" name="Chart 2"/>
        <xdr:cNvGraphicFramePr/>
      </xdr:nvGraphicFramePr>
      <xdr:xfrm>
        <a:off x="0" y="10600920"/>
        <a:ext cx="5474160" cy="32868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14</xdr:row>
      <xdr:rowOff>105120</xdr:rowOff>
    </xdr:from>
    <xdr:to>
      <xdr:col>6</xdr:col>
      <xdr:colOff>996480</xdr:colOff>
      <xdr:row>31</xdr:row>
      <xdr:rowOff>85680</xdr:rowOff>
    </xdr:to>
    <xdr:graphicFrame>
      <xdr:nvGraphicFramePr>
        <xdr:cNvPr id="13" name="Chart 4"/>
        <xdr:cNvGraphicFramePr/>
      </xdr:nvGraphicFramePr>
      <xdr:xfrm>
        <a:off x="0" y="2372040"/>
        <a:ext cx="5473080" cy="273348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31</xdr:row>
      <xdr:rowOff>85680</xdr:rowOff>
    </xdr:from>
    <xdr:to>
      <xdr:col>7</xdr:col>
      <xdr:colOff>1080</xdr:colOff>
      <xdr:row>48</xdr:row>
      <xdr:rowOff>75960</xdr:rowOff>
    </xdr:to>
    <xdr:graphicFrame>
      <xdr:nvGraphicFramePr>
        <xdr:cNvPr id="14" name="Chart 7"/>
        <xdr:cNvGraphicFramePr/>
      </xdr:nvGraphicFramePr>
      <xdr:xfrm>
        <a:off x="0" y="5105520"/>
        <a:ext cx="547416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48</xdr:row>
      <xdr:rowOff>75960</xdr:rowOff>
    </xdr:from>
    <xdr:to>
      <xdr:col>7</xdr:col>
      <xdr:colOff>1080</xdr:colOff>
      <xdr:row>65</xdr:row>
      <xdr:rowOff>75960</xdr:rowOff>
    </xdr:to>
    <xdr:graphicFrame>
      <xdr:nvGraphicFramePr>
        <xdr:cNvPr id="15" name="Chart 8"/>
        <xdr:cNvGraphicFramePr/>
      </xdr:nvGraphicFramePr>
      <xdr:xfrm>
        <a:off x="0" y="7848360"/>
        <a:ext cx="5474160" cy="275256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85</xdr:row>
      <xdr:rowOff>124200</xdr:rowOff>
    </xdr:from>
    <xdr:to>
      <xdr:col>7</xdr:col>
      <xdr:colOff>1080</xdr:colOff>
      <xdr:row>102</xdr:row>
      <xdr:rowOff>133200</xdr:rowOff>
    </xdr:to>
    <xdr:graphicFrame>
      <xdr:nvGraphicFramePr>
        <xdr:cNvPr id="16" name="Chart 9"/>
        <xdr:cNvGraphicFramePr/>
      </xdr:nvGraphicFramePr>
      <xdr:xfrm>
        <a:off x="0" y="13887720"/>
        <a:ext cx="5474160" cy="276192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7</xdr:col>
      <xdr:colOff>20160</xdr:colOff>
      <xdr:row>9</xdr:row>
      <xdr:rowOff>28440</xdr:rowOff>
    </xdr:from>
    <xdr:to>
      <xdr:col>10</xdr:col>
      <xdr:colOff>231480</xdr:colOff>
      <xdr:row>39</xdr:row>
      <xdr:rowOff>105120</xdr:rowOff>
    </xdr:to>
    <xdr:graphicFrame>
      <xdr:nvGraphicFramePr>
        <xdr:cNvPr id="17" name="Chart 27"/>
        <xdr:cNvGraphicFramePr/>
      </xdr:nvGraphicFramePr>
      <xdr:xfrm>
        <a:off x="5493240" y="1485720"/>
        <a:ext cx="4105080" cy="493452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10080</xdr:colOff>
      <xdr:row>0</xdr:row>
      <xdr:rowOff>0</xdr:rowOff>
    </xdr:from>
    <xdr:to>
      <xdr:col>10</xdr:col>
      <xdr:colOff>321840</xdr:colOff>
      <xdr:row>3</xdr:row>
      <xdr:rowOff>57240</xdr:rowOff>
    </xdr:to>
    <xdr:clientData/>
  </xdr:twoCellAnchor>
  <xdr:twoCellAnchor editAs="oneCell">
    <xdr:from>
      <xdr:col>6</xdr:col>
      <xdr:colOff>684000</xdr:colOff>
      <xdr:row>14</xdr:row>
      <xdr:rowOff>105120</xdr:rowOff>
    </xdr:from>
    <xdr:to>
      <xdr:col>7</xdr:col>
      <xdr:colOff>1080</xdr:colOff>
      <xdr:row>17</xdr:row>
      <xdr:rowOff>162000</xdr:rowOff>
    </xdr:to>
    <xdr:clientData/>
  </xdr:twoCellAnchor>
  <xdr:twoCellAnchor editAs="oneCell">
    <xdr:from>
      <xdr:col>6</xdr:col>
      <xdr:colOff>684000</xdr:colOff>
      <xdr:row>48</xdr:row>
      <xdr:rowOff>86040</xdr:rowOff>
    </xdr:from>
    <xdr:to>
      <xdr:col>7</xdr:col>
      <xdr:colOff>1080</xdr:colOff>
      <xdr:row>50</xdr:row>
      <xdr:rowOff>133200</xdr:rowOff>
    </xdr:to>
    <xdr:clientData/>
  </xdr:twoCellAnchor>
  <xdr:twoCellAnchor editAs="oneCell">
    <xdr:from>
      <xdr:col>6</xdr:col>
      <xdr:colOff>684000</xdr:colOff>
      <xdr:row>65</xdr:row>
      <xdr:rowOff>86040</xdr:rowOff>
    </xdr:from>
    <xdr:to>
      <xdr:col>7</xdr:col>
      <xdr:colOff>1080</xdr:colOff>
      <xdr:row>68</xdr:row>
      <xdr:rowOff>142920</xdr:rowOff>
    </xdr:to>
    <xdr:clientData/>
  </xdr:twoCellAnchor>
  <xdr:twoCellAnchor editAs="oneCell">
    <xdr:from>
      <xdr:col>6</xdr:col>
      <xdr:colOff>674280</xdr:colOff>
      <xdr:row>85</xdr:row>
      <xdr:rowOff>124200</xdr:rowOff>
    </xdr:from>
    <xdr:to>
      <xdr:col>6</xdr:col>
      <xdr:colOff>987840</xdr:colOff>
      <xdr:row>89</xdr:row>
      <xdr:rowOff>19080</xdr:rowOff>
    </xdr:to>
    <xdr:clientData/>
  </xdr:twoCellAnchor>
  <xdr:twoCellAnchor editAs="oneCell">
    <xdr:from>
      <xdr:col>10</xdr:col>
      <xdr:colOff>10080</xdr:colOff>
      <xdr:row>5</xdr:row>
      <xdr:rowOff>0</xdr:rowOff>
    </xdr:from>
    <xdr:to>
      <xdr:col>10</xdr:col>
      <xdr:colOff>321840</xdr:colOff>
      <xdr:row>8</xdr:row>
      <xdr:rowOff>56880</xdr:rowOff>
    </xdr:to>
    <xdr:clientData/>
  </xdr:twoCellAnchor>
</xdr:wsDr>
</file>

<file path=xl/drawings/drawing4.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0.0914794280711993</cdr:y>
    </cdr:from>
    <cdr:to>
      <cdr:x>0.115222728867064</cdr:x>
      <cdr:y>0.1890137146192</cdr:y>
    </cdr:to>
    <cdr:sp>
      <cdr:nvSpPr>
        <cdr:cNvPr id="18" name="Text 1"/>
        <cdr:cNvSpPr/>
      </cdr:nvSpPr>
      <cdr:spPr>
        <a:xfrm>
          <a:off x="0" y="451440"/>
          <a:ext cx="473040" cy="481320"/>
        </a:xfrm>
        <a:custGeom>
          <a:avLst/>
          <a:gdLst/>
          <a:ahLst/>
          <a:rect l="l" t="t" r="r" b="b"/>
          <a:pathLst>
            <a:path w="21600" h="21600">
              <a:moveTo>
                <a:pt x="0" y="0"/>
              </a:moveTo>
              <a:lnTo>
                <a:pt x="21600" y="0"/>
              </a:lnTo>
              <a:lnTo>
                <a:pt x="21600" y="21600"/>
              </a:lnTo>
              <a:lnTo>
                <a:pt x="0" y="21600"/>
              </a:lnTo>
              <a:lnTo>
                <a:pt x="0" y="0"/>
              </a:lnTo>
              <a:close/>
            </a:path>
          </a:pathLst>
        </a:custGeom>
        <a:noFill/>
        <a:ln w="0">
          <a:noFill/>
        </a:ln>
      </cdr:spPr>
      <cdr:style>
        <a:lnRef idx="0"/>
        <a:fillRef idx="0"/>
        <a:effectRef idx="0"/>
        <a:fontRef idx="minor"/>
      </cdr:style>
      <cdr:txBody>
        <a:bodyPr lIns="20160" rIns="20160" tIns="20160" bIns="20160" anchor="t">
          <a:noAutofit/>
        </a:bodyPr>
        <a:p>
          <a:r>
            <a:rPr b="0" sz="980" strike="noStrike" u="sng">
              <a:uFillTx/>
              <a:latin typeface="Arial"/>
            </a:rPr>
            <a:t>  </a:t>
          </a:r>
          <a:r>
            <a:rPr b="1" sz="980" strike="noStrike" u="sng">
              <a:uFillTx/>
              <a:latin typeface="Arial"/>
            </a:rPr>
            <a:t>F</a:t>
          </a:r>
          <a:r>
            <a:rPr b="1" sz="979" strike="noStrike" u="sng" baseline="-8000">
              <a:uFillTx/>
              <a:latin typeface="Arial"/>
            </a:rPr>
            <a:t>V</a:t>
          </a:r>
          <a:r>
            <a:rPr b="0" sz="979" strike="noStrike" u="sng" baseline="-8000">
              <a:uFillTx/>
              <a:latin typeface="Arial"/>
            </a:rPr>
            <a:t>    </a:t>
          </a:r>
          <a:endParaRPr b="0" sz="980" strike="noStrike" u="none">
            <a:uFillTx/>
            <a:latin typeface="Times New Roman"/>
          </a:endParaRPr>
        </a:p>
        <a:p>
          <a:r>
            <a:rPr b="1" sz="980" strike="noStrike" u="none">
              <a:uFillTx/>
              <a:latin typeface="Arial"/>
            </a:rPr>
            <a:t>Fmax</a:t>
          </a:r>
          <a:endParaRPr b="0" sz="980" strike="noStrike" u="none">
            <a:uFillTx/>
            <a:latin typeface="Times New Roman"/>
          </a:endParaRPr>
        </a:p>
      </cdr:txBody>
    </cdr:sp>
  </cdr:relSizeAnchor>
  <cdr:relSizeAnchor>
    <cdr:from>
      <cdr:x>0.448789898281305</cdr:x>
      <cdr:y>0.922235191129268</cdr:y>
    </cdr:from>
    <cdr:to>
      <cdr:x>0.595229743949491</cdr:x>
      <cdr:y>0.995258243361541</cdr:y>
    </cdr:to>
    <cdr:sp>
      <cdr:nvSpPr>
        <cdr:cNvPr id="19" name="Text 2"/>
        <cdr:cNvSpPr/>
      </cdr:nvSpPr>
      <cdr:spPr>
        <a:xfrm>
          <a:off x="1842480" y="4551120"/>
          <a:ext cx="601200" cy="360360"/>
        </a:xfrm>
        <a:custGeom>
          <a:avLst/>
          <a:gdLst/>
          <a:ahLst/>
          <a:rect l="l" t="t" r="r" b="b"/>
          <a:pathLst>
            <a:path w="21600" h="21600">
              <a:moveTo>
                <a:pt x="0" y="0"/>
              </a:moveTo>
              <a:lnTo>
                <a:pt x="21600" y="0"/>
              </a:lnTo>
              <a:lnTo>
                <a:pt x="21600" y="21600"/>
              </a:lnTo>
              <a:lnTo>
                <a:pt x="0" y="21600"/>
              </a:lnTo>
              <a:lnTo>
                <a:pt x="0" y="0"/>
              </a:lnTo>
              <a:close/>
            </a:path>
          </a:pathLst>
        </a:custGeom>
        <a:noFill/>
        <a:ln w="0">
          <a:noFill/>
        </a:ln>
      </cdr:spPr>
      <cdr:style>
        <a:lnRef idx="0"/>
        <a:fillRef idx="0"/>
        <a:effectRef idx="0"/>
        <a:fontRef idx="minor"/>
      </cdr:style>
      <cdr:txBody>
        <a:bodyPr lIns="20160" rIns="20160" tIns="20160" bIns="20160" anchor="t">
          <a:noAutofit/>
        </a:bodyPr>
        <a:p>
          <a:r>
            <a:rPr b="0" sz="980" strike="noStrike" u="sng">
              <a:uFillTx/>
              <a:latin typeface="Arial"/>
            </a:rPr>
            <a:t>  </a:t>
          </a:r>
          <a:r>
            <a:rPr b="1" sz="980" strike="noStrike" u="sng">
              <a:uFillTx/>
              <a:latin typeface="Arial"/>
            </a:rPr>
            <a:t>F</a:t>
          </a:r>
          <a:r>
            <a:rPr b="1" sz="979" strike="noStrike" u="sng" baseline="-8000">
              <a:uFillTx/>
              <a:latin typeface="Arial"/>
            </a:rPr>
            <a:t>H</a:t>
          </a:r>
          <a:r>
            <a:rPr b="0" sz="979" strike="noStrike" u="sng" baseline="-8000">
              <a:uFillTx/>
              <a:latin typeface="Arial"/>
            </a:rPr>
            <a:t>    </a:t>
          </a:r>
          <a:endParaRPr b="0" sz="980" strike="noStrike" u="none">
            <a:uFillTx/>
            <a:latin typeface="Times New Roman"/>
          </a:endParaRPr>
        </a:p>
        <a:p>
          <a:r>
            <a:rPr b="1" sz="980" strike="noStrike" u="none">
              <a:uFillTx/>
              <a:latin typeface="Arial"/>
            </a:rPr>
            <a:t>Fmax</a:t>
          </a:r>
          <a:endParaRPr b="0" sz="980" strike="noStrike" u="none">
            <a:uFillTx/>
            <a:latin typeface="Times New Roman"/>
          </a:endParaRPr>
        </a:p>
      </cdr:txBody>
    </cdr:sp>
  </cdr:relSizeAnchor>
</c:userShape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7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13" ySplit="2" topLeftCell="N3" activePane="bottomRight" state="frozen"/>
      <selection pane="topLeft" activeCell="A1" activeCellId="0" sqref="A1"/>
      <selection pane="topRight" activeCell="N1" activeCellId="0" sqref="N1"/>
      <selection pane="bottomLeft" activeCell="A3" activeCellId="0" sqref="A3"/>
      <selection pane="bottomRight" activeCell="N9" activeCellId="0" sqref="N9"/>
    </sheetView>
  </sheetViews>
  <sheetFormatPr defaultColWidth="11.41796875" defaultRowHeight="12.75" zeroHeight="false" outlineLevelRow="0" outlineLevelCol="0"/>
  <cols>
    <col collapsed="false" customWidth="false" hidden="false" outlineLevel="0" max="1" min="1" style="1" width="11.42"/>
    <col collapsed="false" customWidth="true" hidden="false" outlineLevel="0" max="2" min="2" style="1" width="9.99"/>
    <col collapsed="false" customWidth="true" hidden="false" outlineLevel="0" max="3" min="3" style="1" width="14.56"/>
    <col collapsed="false" customWidth="true" hidden="false" outlineLevel="0" max="4" min="4" style="2" width="7.28"/>
    <col collapsed="false" customWidth="true" hidden="false" outlineLevel="0" max="5" min="5" style="1" width="6.56"/>
    <col collapsed="false" customWidth="true" hidden="false" outlineLevel="0" max="6" min="6" style="1" width="7.42"/>
    <col collapsed="false" customWidth="true" hidden="false" outlineLevel="0" max="7" min="7" style="1" width="12.7"/>
    <col collapsed="false" customWidth="true" hidden="false" outlineLevel="0" max="8" min="8" style="1" width="12.14"/>
    <col collapsed="false" customWidth="true" hidden="false" outlineLevel="0" max="9" min="9" style="1" width="11.13"/>
    <col collapsed="false" customWidth="true" hidden="false" outlineLevel="0" max="10" min="10" style="1" width="9.41"/>
    <col collapsed="false" customWidth="true" hidden="false" outlineLevel="0" max="11" min="11" style="1" width="8.7"/>
    <col collapsed="false" customWidth="true" hidden="false" outlineLevel="0" max="12" min="12" style="1" width="5.28"/>
    <col collapsed="false" customWidth="true" hidden="false" outlineLevel="0" max="13" min="13" style="1" width="12.7"/>
    <col collapsed="false" customWidth="false" hidden="false" outlineLevel="0" max="257" min="14" style="1" width="11.42"/>
  </cols>
  <sheetData>
    <row r="1" customFormat="false" ht="29.25" hidden="false" customHeight="false" outlineLevel="0" collapsed="false">
      <c r="A1" s="3" t="s">
        <v>0</v>
      </c>
      <c r="B1" s="4" t="s">
        <v>1</v>
      </c>
      <c r="C1" s="4" t="s">
        <v>2</v>
      </c>
      <c r="D1" s="5" t="s">
        <v>3</v>
      </c>
      <c r="E1" s="5"/>
      <c r="H1" s="6" t="s">
        <v>4</v>
      </c>
      <c r="I1" s="7" t="s">
        <v>5</v>
      </c>
      <c r="J1" s="7" t="s">
        <v>6</v>
      </c>
      <c r="K1" s="7" t="s">
        <v>7</v>
      </c>
      <c r="L1" s="8" t="s">
        <v>8</v>
      </c>
      <c r="N1" s="9" t="s">
        <v>9</v>
      </c>
    </row>
    <row r="2" customFormat="false" ht="13.5" hidden="false" customHeight="false" outlineLevel="0" collapsed="false">
      <c r="A2" s="10" t="n">
        <v>0</v>
      </c>
      <c r="B2" s="11" t="n">
        <f aca="false">I$2+H$2-SQRT(I$2^2-H$2^2*SIN(A2*PI()/180)^2)-H$2*COS(A2*PI()/180)</f>
        <v>0</v>
      </c>
      <c r="C2" s="11" t="n">
        <f aca="false">(H$2^2*(PI()*J$2/30)*SIN(A2*PI()/180)*COS(A2*PI()/180)/SQRT(I$2^2-H$2^2*SIN(A2*PI()/180)^2)+H$2*(PI()*J$2/30)*SIN(A2*PI()/180))/1000</f>
        <v>0</v>
      </c>
      <c r="D2" s="12" t="n">
        <f aca="false">(PI()^2*J$2^2*H$2*COS(PI()*A2/180)/900+SQRT(2)*PI()^2*J$2^2*H$2^2*(4*(2*I$2^2-H$2^2)*COS(PI()*A2/90)+H$2^2*(COS(PI()*A2/45)+3))/(3600*(H$2^2*COS(PI()*A2/90)+2*I$2^2-H$2^2)^(3/2)))/1000</f>
        <v>39416.718045631</v>
      </c>
      <c r="E2" s="13" t="n">
        <f aca="false">D2/1000</f>
        <v>39.416718045631</v>
      </c>
      <c r="H2" s="14" t="n">
        <v>39</v>
      </c>
      <c r="I2" s="15" t="n">
        <v>141.5</v>
      </c>
      <c r="J2" s="15" t="n">
        <v>8500</v>
      </c>
      <c r="K2" s="16" t="n">
        <f aca="false">MAX(C2:C74)</f>
        <v>36.0132811868011</v>
      </c>
      <c r="L2" s="17" t="n">
        <f aca="false">H2*J2/15000</f>
        <v>22.1</v>
      </c>
      <c r="N2" s="18" t="s">
        <v>10</v>
      </c>
    </row>
    <row r="3" customFormat="false" ht="12.75" hidden="false" customHeight="false" outlineLevel="0" collapsed="false">
      <c r="A3" s="19" t="n">
        <v>5</v>
      </c>
      <c r="B3" s="11" t="n">
        <f aca="false">I$2+H$2-SQRT(I$2^2-H$2^2*SIN(A3*PI()/180)^2)-H$2*COS(A3*PI()/180)</f>
        <v>0.189238474287386</v>
      </c>
      <c r="C3" s="11" t="n">
        <f aca="false">(H$2^2*(PI()*J$2/30)*SIN(A3*PI()/180)*COS(A3*PI()/180)/SQRT(I$2^2-H$2^2*SIN(A3*PI()/180)^2)+H$2*(PI()*J$2/30)*SIN(A3*PI()/180))/1000</f>
        <v>3.85654769065704</v>
      </c>
      <c r="D3" s="12" t="n">
        <f aca="false">(PI()^2*J$2^2*H$2*COS(PI()*A3/180)/900+SQRT(2)*PI()^2*J$2^2*H$2^2*(4*(2*I$2^2-H$2^2)*COS(PI()*A3/90)+H$2^2*(COS(PI()*A3/45)+3))/(3600*(H$2^2*COS(PI()*A3/90)+2*I$2^2-H$2^2)^(3/2)))/1000</f>
        <v>39177.0494244261</v>
      </c>
      <c r="E3" s="20" t="n">
        <f aca="false">D3/1000</f>
        <v>39.1770494244261</v>
      </c>
      <c r="G3" s="18"/>
      <c r="H3" s="18"/>
      <c r="I3" s="18"/>
      <c r="J3" s="18"/>
      <c r="K3" s="18"/>
      <c r="L3" s="18"/>
      <c r="M3" s="18"/>
    </row>
    <row r="4" customFormat="false" ht="12.75" hidden="false" customHeight="false" outlineLevel="0" collapsed="false">
      <c r="A4" s="19" t="n">
        <v>10</v>
      </c>
      <c r="B4" s="11" t="n">
        <f aca="false">I$2+H$2-SQRT(I$2^2-H$2^2*SIN(A4*PI()/180)^2)-H$2*COS(A4*PI()/180)</f>
        <v>0.754653308692198</v>
      </c>
      <c r="C4" s="11" t="n">
        <f aca="false">(H$2^2*(PI()*J$2/30)*SIN(A4*PI()/180)*COS(A4*PI()/180)/SQRT(I$2^2-H$2^2*SIN(A4*PI()/180)^2)+H$2*(PI()*J$2/30)*SIN(A4*PI()/180))/1000</f>
        <v>7.66622521410424</v>
      </c>
      <c r="D4" s="12" t="n">
        <f aca="false">(PI()^2*J$2^2*H$2*COS(PI()*A4/180)/900+SQRT(2)*PI()^2*J$2^2*H$2^2*(4*(2*I$2^2-H$2^2)*COS(PI()*A4/90)+H$2^2*(COS(PI()*A4/45)+3))/(3600*(H$2^2*COS(PI()*A4/90)+2*I$2^2-H$2^2)^(3/2)))/1000</f>
        <v>38461.8278357915</v>
      </c>
      <c r="E4" s="20" t="n">
        <f aca="false">D4/1000</f>
        <v>38.4618278357915</v>
      </c>
    </row>
    <row r="5" customFormat="false" ht="12.75" hidden="false" customHeight="false" outlineLevel="0" collapsed="false">
      <c r="A5" s="19" t="n">
        <v>15</v>
      </c>
      <c r="B5" s="11" t="n">
        <f aca="false">I$2+H$2-SQRT(I$2^2-H$2^2*SIN(A5*PI()/180)^2)-H$2*COS(A5*PI()/180)</f>
        <v>1.68937910269306</v>
      </c>
      <c r="C5" s="11" t="n">
        <f aca="false">(H$2^2*(PI()*J$2/30)*SIN(A5*PI()/180)*COS(A5*PI()/180)/SQRT(I$2^2-H$2^2*SIN(A5*PI()/180)^2)+H$2*(PI()*J$2/30)*SIN(A5*PI()/180))/1000</f>
        <v>11.3829040708674</v>
      </c>
      <c r="D5" s="12" t="n">
        <f aca="false">(PI()^2*J$2^2*H$2*COS(PI()*A5/180)/900+SQRT(2)*PI()^2*J$2^2*H$2^2*(4*(2*I$2^2-H$2^2)*COS(PI()*A5/90)+H$2^2*(COS(PI()*A5/45)+3))/(3600*(H$2^2*COS(PI()*A5/90)+2*I$2^2-H$2^2)^(3/2)))/1000</f>
        <v>37282.395274586</v>
      </c>
      <c r="E5" s="20" t="n">
        <f aca="false">D5/1000</f>
        <v>37.282395274586</v>
      </c>
    </row>
    <row r="6" customFormat="false" ht="12.75" hidden="false" customHeight="false" outlineLevel="0" collapsed="false">
      <c r="A6" s="19" t="n">
        <v>20</v>
      </c>
      <c r="B6" s="11" t="n">
        <f aca="false">I$2+H$2-SQRT(I$2^2-H$2^2*SIN(A6*PI()/180)^2)-H$2*COS(A6*PI()/180)</f>
        <v>2.98209462905793</v>
      </c>
      <c r="C6" s="11" t="n">
        <f aca="false">(H$2^2*(PI()*J$2/30)*SIN(A6*PI()/180)*COS(A6*PI()/180)/SQRT(I$2^2-H$2^2*SIN(A6*PI()/180)^2)+H$2*(PI()*J$2/30)*SIN(A6*PI()/180))/1000</f>
        <v>14.9619367652595</v>
      </c>
      <c r="D6" s="12" t="n">
        <f aca="false">(PI()^2*J$2^2*H$2*COS(PI()*A6/180)/900+SQRT(2)*PI()^2*J$2^2*H$2^2*(4*(2*I$2^2-H$2^2)*COS(PI()*A6/90)+H$2^2*(COS(PI()*A6/45)+3))/(3600*(H$2^2*COS(PI()*A6/90)+2*I$2^2-H$2^2)^(3/2)))/1000</f>
        <v>35657.612603553</v>
      </c>
      <c r="E6" s="20" t="n">
        <f aca="false">D6/1000</f>
        <v>35.657612603553</v>
      </c>
      <c r="N6" s="21"/>
    </row>
    <row r="7" customFormat="false" ht="12.75" hidden="false" customHeight="false" outlineLevel="0" collapsed="false">
      <c r="A7" s="19" t="n">
        <v>25</v>
      </c>
      <c r="B7" s="11" t="n">
        <f aca="false">I$2+H$2-SQRT(I$2^2-H$2^2*SIN(A7*PI()/180)^2)-H$2*COS(A7*PI()/180)</f>
        <v>4.61720405113426</v>
      </c>
      <c r="C7" s="11" t="n">
        <f aca="false">(H$2^2*(PI()*J$2/30)*SIN(A7*PI()/180)*COS(A7*PI()/180)/SQRT(I$2^2-H$2^2*SIN(A7*PI()/180)^2)+H$2*(PI()*J$2/30)*SIN(A7*PI()/180))/1000</f>
        <v>18.3608902381253</v>
      </c>
      <c r="D7" s="12" t="n">
        <f aca="false">(PI()^2*J$2^2*H$2*COS(PI()*A7/180)/900+SQRT(2)*PI()^2*J$2^2*H$2^2*(4*(2*I$2^2-H$2^2)*COS(PI()*A7/90)+H$2^2*(COS(PI()*A7/45)+3))/(3600*(H$2^2*COS(PI()*A7/90)+2*I$2^2-H$2^2)^(3/2)))/1000</f>
        <v>33613.7738262217</v>
      </c>
      <c r="E7" s="20" t="n">
        <f aca="false">D7/1000</f>
        <v>33.6137738262217</v>
      </c>
    </row>
    <row r="8" customFormat="false" ht="12.75" hidden="false" customHeight="false" outlineLevel="0" collapsed="false">
      <c r="A8" s="19" t="n">
        <v>30</v>
      </c>
      <c r="B8" s="11" t="n">
        <f aca="false">I$2+H$2-SQRT(I$2^2-H$2^2*SIN(A8*PI()/180)^2)-H$2*COS(A8*PI()/180)</f>
        <v>6.57508952356795</v>
      </c>
      <c r="C8" s="11" t="n">
        <f aca="false">(H$2^2*(PI()*J$2/30)*SIN(A8*PI()/180)*COS(A8*PI()/180)/SQRT(I$2^2-H$2^2*SIN(A8*PI()/180)^2)+H$2*(PI()*J$2/30)*SIN(A8*PI()/180))/1000</f>
        <v>21.5402673938467</v>
      </c>
      <c r="D8" s="12" t="n">
        <f aca="false">(PI()^2*J$2^2*H$2*COS(PI()*A8/180)/900+SQRT(2)*PI()^2*J$2^2*H$2^2*(4*(2*I$2^2-H$2^2)*COS(PI()*A8/90)+H$2^2*(COS(PI()*A8/45)+3))/(3600*(H$2^2*COS(PI()*A8/90)+2*I$2^2-H$2^2)^(3/2)))/1000</f>
        <v>31184.4429447609</v>
      </c>
      <c r="E8" s="20" t="n">
        <f aca="false">D8/1000</f>
        <v>31.1844429447609</v>
      </c>
    </row>
    <row r="9" customFormat="false" ht="12.75" hidden="false" customHeight="false" outlineLevel="0" collapsed="false">
      <c r="A9" s="19" t="n">
        <v>35</v>
      </c>
      <c r="B9" s="11" t="n">
        <f aca="false">I$2+H$2-SQRT(I$2^2-H$2^2*SIN(A9*PI()/180)^2)-H$2*COS(A9*PI()/180)</f>
        <v>8.83243357578619</v>
      </c>
      <c r="C9" s="11" t="n">
        <f aca="false">(H$2^2*(PI()*J$2/30)*SIN(A9*PI()/180)*COS(A9*PI()/180)/SQRT(I$2^2-H$2^2*SIN(A9*PI()/180)^2)+H$2*(PI()*J$2/30)*SIN(A9*PI()/180))/1000</f>
        <v>24.464207216238</v>
      </c>
      <c r="D9" s="12" t="n">
        <f aca="false">(PI()^2*J$2^2*H$2*COS(PI()*A9/180)/900+SQRT(2)*PI()^2*J$2^2*H$2^2*(4*(2*I$2^2-H$2^2)*COS(PI()*A9/90)+H$2^2*(COS(PI()*A9/45)+3))/(3600*(H$2^2*COS(PI()*A9/90)+2*I$2^2-H$2^2)^(3/2)))/1000</f>
        <v>28410.172857965</v>
      </c>
      <c r="E9" s="20" t="n">
        <f aca="false">D9/1000</f>
        <v>28.410172857965</v>
      </c>
    </row>
    <row r="10" customFormat="false" ht="12.75" hidden="false" customHeight="false" outlineLevel="0" collapsed="false">
      <c r="A10" s="19" t="n">
        <v>40</v>
      </c>
      <c r="B10" s="11" t="n">
        <f aca="false">I$2+H$2-SQRT(I$2^2-H$2^2*SIN(A10*PI()/180)^2)-H$2*COS(A10*PI()/180)</f>
        <v>11.3626085380994</v>
      </c>
      <c r="C10" s="11" t="n">
        <f aca="false">(H$2^2*(PI()*J$2/30)*SIN(A10*PI()/180)*COS(A10*PI()/180)/SQRT(I$2^2-H$2^2*SIN(A10*PI()/180)^2)+H$2*(PI()*J$2/30)*SIN(A10*PI()/180))/1000</f>
        <v>27.1011496182358</v>
      </c>
      <c r="D10" s="12" t="n">
        <f aca="false">(PI()^2*J$2^2*H$2*COS(PI()*A10/180)/900+SQRT(2)*PI()^2*J$2^2*H$2^2*(4*(2*I$2^2-H$2^2)*COS(PI()*A10/90)+H$2^2*(COS(PI()*A10/45)+3))/(3600*(H$2^2*COS(PI()*A10/90)+2*I$2^2-H$2^2)^(3/2)))/1000</f>
        <v>25338.0587425773</v>
      </c>
      <c r="E10" s="20" t="n">
        <f aca="false">D10/1000</f>
        <v>25.3380587425773</v>
      </c>
    </row>
    <row r="11" customFormat="false" ht="12.75" hidden="false" customHeight="false" outlineLevel="0" collapsed="false">
      <c r="A11" s="19" t="n">
        <v>45</v>
      </c>
      <c r="B11" s="11" t="n">
        <f aca="false">I$2+H$2-SQRT(I$2^2-H$2^2*SIN(A11*PI()/180)^2)-H$2*COS(A11*PI()/180)</f>
        <v>14.1361286774843</v>
      </c>
      <c r="C11" s="11" t="n">
        <f aca="false">(H$2^2*(PI()*J$2/30)*SIN(A11*PI()/180)*COS(A11*PI()/180)/SQRT(I$2^2-H$2^2*SIN(A11*PI()/180)^2)+H$2*(PI()*J$2/30)*SIN(A11*PI()/180))/1000</f>
        <v>29.4244463499084</v>
      </c>
      <c r="D11" s="12" t="n">
        <f aca="false">(PI()^2*J$2^2*H$2*COS(PI()*A11/180)/900+SQRT(2)*PI()^2*J$2^2*H$2^2*(4*(2*I$2^2-H$2^2)*COS(PI()*A11/90)+H$2^2*(COS(PI()*A11/45)+3))/(3600*(H$2^2*COS(PI()*A11/90)+2*I$2^2-H$2^2)^(3/2)))/1000</f>
        <v>22021.0760946293</v>
      </c>
      <c r="E11" s="20" t="n">
        <f aca="false">D11/1000</f>
        <v>22.0210760946293</v>
      </c>
    </row>
    <row r="12" customFormat="false" ht="12.75" hidden="false" customHeight="false" outlineLevel="0" collapsed="false">
      <c r="A12" s="19" t="n">
        <v>50</v>
      </c>
      <c r="B12" s="11" t="n">
        <f aca="false">I$2+H$2-SQRT(I$2^2-H$2^2*SIN(A12*PI()/180)^2)-H$2*COS(A12*PI()/180)</f>
        <v>17.1211586438547</v>
      </c>
      <c r="C12" s="11" t="n">
        <f aca="false">(H$2^2*(PI()*J$2/30)*SIN(A12*PI()/180)*COS(A12*PI()/180)/SQRT(I$2^2-H$2^2*SIN(A12*PI()/180)^2)+H$2*(PI()*J$2/30)*SIN(A12*PI()/180))/1000</f>
        <v>31.4128945616538</v>
      </c>
      <c r="D12" s="12" t="n">
        <f aca="false">(PI()^2*J$2^2*H$2*COS(PI()*A12/180)/900+SQRT(2)*PI()^2*J$2^2*H$2^2*(4*(2*I$2^2-H$2^2)*COS(PI()*A12/90)+H$2^2*(COS(PI()*A12/45)+3))/(3600*(H$2^2*COS(PI()*A12/90)+2*I$2^2-H$2^2)^(3/2)))/1000</f>
        <v>18517.1581076088</v>
      </c>
      <c r="E12" s="20" t="n">
        <f aca="false">D12/1000</f>
        <v>18.5171581076088</v>
      </c>
    </row>
    <row r="13" customFormat="false" ht="12.75" hidden="false" customHeight="false" outlineLevel="0" collapsed="false">
      <c r="A13" s="19" t="n">
        <v>55</v>
      </c>
      <c r="B13" s="11" t="n">
        <f aca="false">I$2+H$2-SQRT(I$2^2-H$2^2*SIN(A13*PI()/180)^2)-H$2*COS(A13*PI()/180)</f>
        <v>20.2840693327051</v>
      </c>
      <c r="C13" s="11" t="n">
        <f aca="false">(H$2^2*(PI()*J$2/30)*SIN(A13*PI()/180)*COS(A13*PI()/180)/SQRT(I$2^2-H$2^2*SIN(A13*PI()/180)^2)+H$2*(PI()*J$2/30)*SIN(A13*PI()/180))/1000</f>
        <v>33.051165743964</v>
      </c>
      <c r="D13" s="12" t="n">
        <f aca="false">(PI()^2*J$2^2*H$2*COS(PI()*A13/180)/900+SQRT(2)*PI()^2*J$2^2*H$2^2*(4*(2*I$2^2-H$2^2)*COS(PI()*A13/90)+H$2^2*(COS(PI()*A13/45)+3))/(3600*(H$2^2*COS(PI()*A13/90)+2*I$2^2-H$2^2)^(3/2)))/1000</f>
        <v>14887.9802228188</v>
      </c>
      <c r="E13" s="20" t="n">
        <f aca="false">D13/1000</f>
        <v>14.8879802228188</v>
      </c>
    </row>
    <row r="14" customFormat="false" ht="12.75" hidden="false" customHeight="false" outlineLevel="0" collapsed="false">
      <c r="A14" s="19" t="n">
        <v>60</v>
      </c>
      <c r="B14" s="11" t="n">
        <f aca="false">I$2+H$2-SQRT(I$2^2-H$2^2*SIN(A14*PI()/180)^2)-H$2*COS(A14*PI()/180)</f>
        <v>23.5900294738406</v>
      </c>
      <c r="C14" s="11" t="n">
        <f aca="false">(H$2^2*(PI()*J$2/30)*SIN(A14*PI()/180)*COS(A14*PI()/180)/SQRT(I$2^2-H$2^2*SIN(A14*PI()/180)^2)+H$2*(PI()*J$2/30)*SIN(A14*PI()/180))/1000</f>
        <v>34.3301006557565</v>
      </c>
      <c r="D14" s="12" t="n">
        <f aca="false">(PI()^2*J$2^2*H$2*COS(PI()*A14/180)/900+SQRT(2)*PI()^2*J$2^2*H$2^2*(4*(2*I$2^2-H$2^2)*COS(PI()*A14/90)+H$2^2*(COS(PI()*A14/45)+3))/(3600*(H$2^2*COS(PI()*A14/90)+2*I$2^2-H$2^2)^(3/2)))/1000</f>
        <v>11197.442646441</v>
      </c>
      <c r="E14" s="20" t="n">
        <f aca="false">D14/1000</f>
        <v>11.197442646441</v>
      </c>
    </row>
    <row r="15" customFormat="false" ht="12.75" hidden="false" customHeight="false" outlineLevel="0" collapsed="false">
      <c r="A15" s="19" t="n">
        <v>65</v>
      </c>
      <c r="B15" s="11" t="n">
        <f aca="false">I$2+H$2-SQRT(I$2^2-H$2^2*SIN(A15*PI()/180)^2)-H$2*COS(A15*PI()/180)</f>
        <v>27.0036183789111</v>
      </c>
      <c r="C15" s="11" t="n">
        <f aca="false">(H$2^2*(PI()*J$2/30)*SIN(A15*PI()/180)*COS(A15*PI()/180)/SQRT(I$2^2-H$2^2*SIN(A15*PI()/180)^2)+H$2*(PI()*J$2/30)*SIN(A15*PI()/180))/1000</f>
        <v>35.2468414686139</v>
      </c>
      <c r="D15" s="12" t="n">
        <f aca="false">(PI()^2*J$2^2*H$2*COS(PI()*A15/180)/900+SQRT(2)*PI()^2*J$2^2*H$2^2*(4*(2*I$2^2-H$2^2)*COS(PI()*A15/90)+H$2^2*(COS(PI()*A15/45)+3))/(3600*(H$2^2*COS(PI()*A15/90)+2*I$2^2-H$2^2)^(3/2)))/1000</f>
        <v>7509.8740282033</v>
      </c>
      <c r="E15" s="20" t="n">
        <f aca="false">D15/1000</f>
        <v>7.5098740282033</v>
      </c>
    </row>
    <row r="16" customFormat="false" ht="12.75" hidden="false" customHeight="false" outlineLevel="0" collapsed="false">
      <c r="A16" s="19" t="n">
        <v>70</v>
      </c>
      <c r="B16" s="11" t="n">
        <f aca="false">I$2+H$2-SQRT(I$2^2-H$2^2*SIN(A16*PI()/180)^2)-H$2*COS(A16*PI()/180)</f>
        <v>30.4894426320417</v>
      </c>
      <c r="C16" s="11" t="n">
        <f aca="false">(H$2^2*(PI()*J$2/30)*SIN(A16*PI()/180)*COS(A16*PI()/180)/SQRT(I$2^2-H$2^2*SIN(A16*PI()/180)^2)+H$2*(PI()*J$2/30)*SIN(A16*PI()/180))/1000</f>
        <v>35.8047765152435</v>
      </c>
      <c r="D16" s="12" t="n">
        <f aca="false">(PI()^2*J$2^2*H$2*COS(PI()*A16/180)/900+SQRT(2)*PI()^2*J$2^2*H$2^2*(4*(2*I$2^2-H$2^2)*COS(PI()*A16/90)+H$2^2*(COS(PI()*A16/45)+3))/(3600*(H$2^2*COS(PI()*A16/90)+2*I$2^2-H$2^2)^(3/2)))/1000</f>
        <v>3888.01879669598</v>
      </c>
      <c r="E16" s="20" t="n">
        <f aca="false">D16/1000</f>
        <v>3.88801879669598</v>
      </c>
    </row>
    <row r="17" customFormat="false" ht="12.75" hidden="false" customHeight="false" outlineLevel="0" collapsed="false">
      <c r="A17" s="19" t="n">
        <v>75</v>
      </c>
      <c r="B17" s="11" t="n">
        <f aca="false">I$2+H$2-SQRT(I$2^2-H$2^2*SIN(A17*PI()/180)^2)-H$2*COS(A17*PI()/180)</f>
        <v>34.0127374616887</v>
      </c>
      <c r="C17" s="11" t="n">
        <f aca="false">(H$2^2*(PI()*J$2/30)*SIN(A17*PI()/180)*COS(A17*PI()/180)/SQRT(I$2^2-H$2^2*SIN(A17*PI()/180)^2)+H$2*(PI()*J$2/30)*SIN(A17*PI()/180))/1000</f>
        <v>36.0132811868011</v>
      </c>
      <c r="D17" s="12" t="n">
        <f aca="false">(PI()^2*J$2^2*H$2*COS(PI()*A17/180)/900+SQRT(2)*PI()^2*J$2^2*H$2^2*(4*(2*I$2^2-H$2^2)*COS(PI()*A17/90)+H$2^2*(COS(PI()*A17/45)+3))/(3600*(H$2^2*COS(PI()*A17/90)+2*I$2^2-H$2^2)^(3/2)))/1000</f>
        <v>390.911811355466</v>
      </c>
      <c r="E17" s="20" t="n">
        <f aca="false">D17/1000</f>
        <v>0.390911811355466</v>
      </c>
    </row>
    <row r="18" customFormat="false" ht="12.75" hidden="false" customHeight="false" outlineLevel="0" collapsed="false">
      <c r="A18" s="19" t="n">
        <v>80</v>
      </c>
      <c r="B18" s="11" t="n">
        <f aca="false">I$2+H$2-SQRT(I$2^2-H$2^2*SIN(A18*PI()/180)^2)-H$2*COS(A18*PI()/180)</f>
        <v>37.5399324778405</v>
      </c>
      <c r="C18" s="11" t="n">
        <f aca="false">(H$2^2*(PI()*J$2/30)*SIN(A18*PI()/180)*COS(A18*PI()/180)/SQRT(I$2^2-H$2^2*SIN(A18*PI()/180)^2)+H$2*(PI()*J$2/30)*SIN(A18*PI()/180))/1000</f>
        <v>35.8872505208935</v>
      </c>
      <c r="D18" s="12" t="n">
        <f aca="false">(PI()^2*J$2^2*H$2*COS(PI()*A18/180)/900+SQRT(2)*PI()^2*J$2^2*H$2^2*(4*(2*I$2^2-H$2^2)*COS(PI()*A18/90)+H$2^2*(COS(PI()*A18/45)+3))/(3600*(H$2^2*COS(PI()*A18/90)+2*I$2^2-H$2^2)^(3/2)))/1000</f>
        <v>-2928.22014021674</v>
      </c>
      <c r="E18" s="20" t="n">
        <f aca="false">D18/1000</f>
        <v>-2.92822014021674</v>
      </c>
    </row>
    <row r="19" customFormat="false" ht="12.75" hidden="false" customHeight="false" outlineLevel="0" collapsed="false">
      <c r="A19" s="19" t="n">
        <v>85</v>
      </c>
      <c r="B19" s="11" t="n">
        <f aca="false">I$2+H$2-SQRT(I$2^2-H$2^2*SIN(A19*PI()/180)^2)-H$2*COS(A19*PI()/180)</f>
        <v>41.0391617350261</v>
      </c>
      <c r="C19" s="11" t="n">
        <f aca="false">(H$2^2*(PI()*J$2/30)*SIN(A19*PI()/180)*COS(A19*PI()/180)/SQRT(I$2^2-H$2^2*SIN(A19*PI()/180)^2)+H$2*(PI()*J$2/30)*SIN(A19*PI()/180))/1000</f>
        <v>35.4464339455913</v>
      </c>
      <c r="D19" s="12" t="n">
        <f aca="false">(PI()^2*J$2^2*H$2*COS(PI()*A19/180)/900+SQRT(2)*PI()^2*J$2^2*H$2^2*(4*(2*I$2^2-H$2^2)*COS(PI()*A19/90)+H$2^2*(COS(PI()*A19/45)+3))/(3600*(H$2^2*COS(PI()*A19/90)+2*I$2^2-H$2^2)^(3/2)))/1000</f>
        <v>-6023.86796776792</v>
      </c>
      <c r="E19" s="20" t="n">
        <f aca="false">D19/1000</f>
        <v>-6.02386796776792</v>
      </c>
    </row>
    <row r="20" customFormat="false" ht="12.75" hidden="false" customHeight="false" outlineLevel="0" collapsed="false">
      <c r="A20" s="19" t="n">
        <v>90</v>
      </c>
      <c r="B20" s="11" t="n">
        <f aca="false">I$2+H$2-SQRT(I$2^2-H$2^2*SIN(A20*PI()/180)^2)-H$2*COS(A20*PI()/180)</f>
        <v>44.4806998988746</v>
      </c>
      <c r="C20" s="11" t="n">
        <f aca="false">(H$2^2*(PI()*J$2/30)*SIN(A20*PI()/180)*COS(A20*PI()/180)/SQRT(I$2^2-H$2^2*SIN(A20*PI()/180)^2)+H$2*(PI()*J$2/30)*SIN(A20*PI()/180))/1000</f>
        <v>34.7145988221672</v>
      </c>
      <c r="D20" s="12" t="n">
        <f aca="false">(PI()^2*J$2^2*H$2*COS(PI()*A20/180)/900+SQRT(2)*PI()^2*J$2^2*H$2^2*(4*(2*I$2^2-H$2^2)*COS(PI()*A20/90)+H$2^2*(COS(PI()*A20/45)+3))/(3600*(H$2^2*COS(PI()*A20/90)+2*I$2^2-H$2^2)^(3/2)))/1000</f>
        <v>-8859.79688535423</v>
      </c>
      <c r="E20" s="20" t="n">
        <f aca="false">D20/1000</f>
        <v>-8.85979688535423</v>
      </c>
    </row>
    <row r="21" customFormat="false" ht="12.75" hidden="false" customHeight="false" outlineLevel="0" collapsed="false">
      <c r="A21" s="19" t="n">
        <v>95</v>
      </c>
      <c r="B21" s="11" t="n">
        <f aca="false">I$2+H$2-SQRT(I$2^2-H$2^2*SIN(A21*PI()/180)^2)-H$2*COS(A21*PI()/180)</f>
        <v>47.8373096693435</v>
      </c>
      <c r="C21" s="11" t="n">
        <f aca="false">(H$2^2*(PI()*J$2/30)*SIN(A21*PI()/180)*COS(A21*PI()/180)/SQRT(I$2^2-H$2^2*SIN(A21*PI()/180)^2)+H$2*(PI()*J$2/30)*SIN(A21*PI()/180))/1000</f>
        <v>33.7185646404585</v>
      </c>
      <c r="D21" s="12" t="n">
        <f aca="false">(PI()^2*J$2^2*H$2*COS(PI()*A21/180)/900+SQRT(2)*PI()^2*J$2^2*H$2^2*(4*(2*I$2^2-H$2^2)*COS(PI()*A21/90)+H$2^2*(COS(PI()*A21/45)+3))/(3600*(H$2^2*COS(PI()*A21/90)+2*I$2^2-H$2^2)^(3/2)))/1000</f>
        <v>-11410.1079380592</v>
      </c>
      <c r="E21" s="20" t="n">
        <f aca="false">D21/1000</f>
        <v>-11.4101079380592</v>
      </c>
    </row>
    <row r="22" customFormat="false" ht="12.75" hidden="false" customHeight="false" outlineLevel="0" collapsed="false">
      <c r="A22" s="19" t="n">
        <v>100</v>
      </c>
      <c r="B22" s="11" t="n">
        <f aca="false">I$2+H$2-SQRT(I$2^2-H$2^2*SIN(A22*PI()/180)^2)-H$2*COS(A22*PI()/180)</f>
        <v>51.084490335861</v>
      </c>
      <c r="C22" s="11" t="n">
        <f aca="false">(H$2^2*(PI()*J$2/30)*SIN(A22*PI()/180)*COS(A22*PI()/180)/SQRT(I$2^2-H$2^2*SIN(A22*PI()/180)^2)+H$2*(PI()*J$2/30)*SIN(A22*PI()/180))/1000</f>
        <v>32.487161604664</v>
      </c>
      <c r="D22" s="12" t="n">
        <f aca="false">(PI()^2*J$2^2*H$2*COS(PI()*A22/180)/900+SQRT(2)*PI()^2*J$2^2*H$2^2*(4*(2*I$2^2-H$2^2)*COS(PI()*A22/90)+H$2^2*(COS(PI()*A22/45)+3))/(3600*(H$2^2*COS(PI()*A22/90)+2*I$2^2-H$2^2)^(3/2)))/1000</f>
        <v>-13659.7075423248</v>
      </c>
      <c r="E22" s="20" t="n">
        <f aca="false">D22/1000</f>
        <v>-13.6597075423248</v>
      </c>
    </row>
    <row r="23" customFormat="false" ht="12.75" hidden="false" customHeight="false" outlineLevel="0" collapsed="false">
      <c r="A23" s="19" t="n">
        <v>105</v>
      </c>
      <c r="B23" s="11" t="n">
        <f aca="false">I$2+H$2-SQRT(I$2^2-H$2^2*SIN(A23*PI()/180)^2)-H$2*COS(A23*PI()/180)</f>
        <v>54.2006229796853</v>
      </c>
      <c r="C23" s="11" t="n">
        <f aca="false">(H$2^2*(PI()*J$2/30)*SIN(A23*PI()/180)*COS(A23*PI()/180)/SQRT(I$2^2-H$2^2*SIN(A23*PI()/180)^2)+H$2*(PI()*J$2/30)*SIN(A23*PI()/180))/1000</f>
        <v>31.0501739163897</v>
      </c>
      <c r="D23" s="12" t="n">
        <f aca="false">(PI()^2*J$2^2*H$2*COS(PI()*A23/180)/900+SQRT(2)*PI()^2*J$2^2*H$2^2*(4*(2*I$2^2-H$2^2)*COS(PI()*A23/90)+H$2^2*(COS(PI()*A23/45)+3))/(3600*(H$2^2*COS(PI()*A23/90)+2*I$2^2-H$2^2)^(3/2)))/1000</f>
        <v>-15604.1499235901</v>
      </c>
      <c r="E23" s="20" t="n">
        <f aca="false">D23/1000</f>
        <v>-15.6041499235901</v>
      </c>
      <c r="N23" s="21"/>
    </row>
    <row r="24" customFormat="false" ht="12.75" hidden="false" customHeight="false" outlineLevel="0" collapsed="false">
      <c r="A24" s="19" t="n">
        <v>110</v>
      </c>
      <c r="B24" s="11" t="n">
        <f aca="false">I$2+H$2-SQRT(I$2^2-H$2^2*SIN(A24*PI()/180)^2)-H$2*COS(A24*PI()/180)</f>
        <v>57.1670138114439</v>
      </c>
      <c r="C24" s="11" t="n">
        <f aca="false">(H$2^2*(PI()*J$2/30)*SIN(A24*PI()/180)*COS(A24*PI()/180)/SQRT(I$2^2-H$2^2*SIN(A24*PI()/180)^2)+H$2*(PI()*J$2/30)*SIN(A24*PI()/180))/1000</f>
        <v>29.4373281782239</v>
      </c>
      <c r="D24" s="12" t="n">
        <f aca="false">(PI()^2*J$2^2*H$2*COS(PI()*A24/180)/900+SQRT(2)*PI()^2*J$2^2*H$2^2*(4*(2*I$2^2-H$2^2)*COS(PI()*A24/90)+H$2^2*(COS(PI()*A24/45)+3))/(3600*(H$2^2*COS(PI()*A24/90)+2*I$2^2-H$2^2)^(3/2)))/1000</f>
        <v>-17248.8851932018</v>
      </c>
      <c r="E24" s="20" t="n">
        <f aca="false">D24/1000</f>
        <v>-17.2488851932018</v>
      </c>
    </row>
    <row r="25" customFormat="false" ht="12.75" hidden="false" customHeight="false" outlineLevel="0" collapsed="false">
      <c r="A25" s="19" t="n">
        <v>115</v>
      </c>
      <c r="B25" s="11" t="n">
        <f aca="false">I$2+H$2-SQRT(I$2^2-H$2^2*SIN(A25*PI()/180)^2)-H$2*COS(A25*PI()/180)</f>
        <v>59.9678427946857</v>
      </c>
      <c r="C25" s="11" t="n">
        <f aca="false">(H$2^2*(PI()*J$2/30)*SIN(A25*PI()/180)*COS(A25*PI()/180)/SQRT(I$2^2-H$2^2*SIN(A25*PI()/180)^2)+H$2*(PI()*J$2/30)*SIN(A25*PI()/180))/1000</f>
        <v>27.6773810041531</v>
      </c>
      <c r="D25" s="12" t="n">
        <f aca="false">(PI()^2*J$2^2*H$2*COS(PI()*A25/180)/900+SQRT(2)*PI()^2*J$2^2*H$2^2*(4*(2*I$2^2-H$2^2)*COS(PI()*A25/90)+H$2^2*(COS(PI()*A25/45)+3))/(3600*(H$2^2*COS(PI()*A25/90)+2*I$2^2-H$2^2)^(3/2)))/1000</f>
        <v>-18608.007614472</v>
      </c>
      <c r="E25" s="20" t="n">
        <f aca="false">D25/1000</f>
        <v>-18.608007614472</v>
      </c>
    </row>
    <row r="26" customFormat="false" ht="12.75" hidden="false" customHeight="false" outlineLevel="0" collapsed="false">
      <c r="A26" s="19" t="n">
        <v>120</v>
      </c>
      <c r="B26" s="11" t="n">
        <f aca="false">I$2+H$2-SQRT(I$2^2-H$2^2*SIN(A26*PI()/180)^2)-H$2*COS(A26*PI()/180)</f>
        <v>62.5900294738406</v>
      </c>
      <c r="C26" s="11" t="n">
        <f aca="false">(H$2^2*(PI()*J$2/30)*SIN(A26*PI()/180)*COS(A26*PI()/180)/SQRT(I$2^2-H$2^2*SIN(A26*PI()/180)^2)+H$2*(PI()*J$2/30)*SIN(A26*PI()/180))/1000</f>
        <v>25.7973482686079</v>
      </c>
      <c r="D26" s="12" t="n">
        <f aca="false">(PI()^2*J$2^2*H$2*COS(PI()*A26/180)/900+SQRT(2)*PI()^2*J$2^2*H$2^2*(4*(2*I$2^2-H$2^2)*COS(PI()*A26/90)+H$2^2*(COS(PI()*A26/45)+3))/(3600*(H$2^2*COS(PI()*A26/90)+2*I$2^2-H$2^2)^(3/2)))/1000</f>
        <v>-19702.6437993029</v>
      </c>
      <c r="E26" s="20" t="n">
        <f aca="false">D26/1000</f>
        <v>-19.7026437993029</v>
      </c>
    </row>
    <row r="27" customFormat="false" ht="12.75" hidden="false" customHeight="false" outlineLevel="0" collapsed="false">
      <c r="A27" s="19" t="n">
        <v>125</v>
      </c>
      <c r="B27" s="11" t="n">
        <f aca="false">I$2+H$2-SQRT(I$2^2-H$2^2*SIN(A27*PI()/180)^2)-H$2*COS(A27*PI()/180)</f>
        <v>65.0230313680867</v>
      </c>
      <c r="C27" s="11" t="n">
        <f aca="false">(H$2^2*(PI()*J$2/30)*SIN(A27*PI()/180)*COS(A27*PI()/180)/SQRT(I$2^2-H$2^2*SIN(A27*PI()/180)^2)+H$2*(PI()*J$2/30)*SIN(A27*PI()/180))/1000</f>
        <v>23.821903439737</v>
      </c>
      <c r="D27" s="12" t="n">
        <f aca="false">(PI()^2*J$2^2*H$2*COS(PI()*A27/180)/900+SQRT(2)*PI()^2*J$2^2*H$2^2*(4*(2*I$2^2-H$2^2)*COS(PI()*A27/90)+H$2^2*(COS(PI()*A27/45)+3))/(3600*(H$2^2*COS(PI()*A27/90)+2*I$2^2-H$2^2)^(3/2)))/1000</f>
        <v>-20559.1427101593</v>
      </c>
      <c r="E27" s="20" t="n">
        <f aca="false">D27/1000</f>
        <v>-20.5591427101593</v>
      </c>
    </row>
    <row r="28" customFormat="false" ht="12.75" hidden="false" customHeight="false" outlineLevel="0" collapsed="false">
      <c r="A28" s="19" t="n">
        <v>130</v>
      </c>
      <c r="B28" s="11" t="n">
        <f aca="false">I$2+H$2-SQRT(I$2^2-H$2^2*SIN(A28*PI()/180)^2)-H$2*COS(A28*PI()/180)</f>
        <v>67.2585921994048</v>
      </c>
      <c r="C28" s="11" t="n">
        <f aca="false">(H$2^2*(PI()*J$2/30)*SIN(A28*PI()/180)*COS(A28*PI()/180)/SQRT(I$2^2-H$2^2*SIN(A28*PI()/180)^2)+H$2*(PI()*J$2/30)*SIN(A28*PI()/180))/1000</f>
        <v>21.7729564839978</v>
      </c>
      <c r="D28" s="12" t="n">
        <f aca="false">(PI()^2*J$2^2*H$2*COS(PI()*A28/180)/900+SQRT(2)*PI()^2*J$2^2*H$2^2*(4*(2*I$2^2-H$2^2)*COS(PI()*A28/90)+H$2^2*(COS(PI()*A28/45)+3))/(3600*(H$2^2*COS(PI()*A28/90)+2*I$2^2-H$2^2)^(3/2)))/1000</f>
        <v>-21207.2273035256</v>
      </c>
      <c r="E28" s="20" t="n">
        <f aca="false">D28/1000</f>
        <v>-21.2072273035256</v>
      </c>
    </row>
    <row r="29" customFormat="false" ht="12.75" hidden="false" customHeight="false" outlineLevel="0" collapsed="false">
      <c r="A29" s="19" t="n">
        <v>135</v>
      </c>
      <c r="B29" s="11" t="n">
        <f aca="false">I$2+H$2-SQRT(I$2^2-H$2^2*SIN(A29*PI()/180)^2)-H$2*COS(A29*PI()/180)</f>
        <v>69.290457610035</v>
      </c>
      <c r="C29" s="11" t="n">
        <f aca="false">(H$2^2*(PI()*J$2/30)*SIN(A29*PI()/180)*COS(A29*PI()/180)/SQRT(I$2^2-H$2^2*SIN(A29*PI()/180)^2)+H$2*(PI()*J$2/30)*SIN(A29*PI()/180))/1000</f>
        <v>19.6694101167416</v>
      </c>
      <c r="D29" s="12" t="n">
        <f aca="false">(PI()^2*J$2^2*H$2*COS(PI()*A29/180)/900+SQRT(2)*PI()^2*J$2^2*H$2^2*(4*(2*I$2^2-H$2^2)*COS(PI()*A29/90)+H$2^2*(COS(PI()*A29/45)+3))/(3600*(H$2^2*COS(PI()*A29/90)+2*I$2^2-H$2^2)^(3/2)))/1000</f>
        <v>-21678.2452354428</v>
      </c>
      <c r="E29" s="20" t="n">
        <f aca="false">D29/1000</f>
        <v>-21.6782452354428</v>
      </c>
    </row>
    <row r="30" customFormat="false" ht="12.75" hidden="false" customHeight="false" outlineLevel="0" collapsed="false">
      <c r="A30" s="19" t="n">
        <v>140</v>
      </c>
      <c r="B30" s="11" t="n">
        <f aca="false">I$2+H$2-SQRT(I$2^2-H$2^2*SIN(A30*PI()/180)^2)-H$2*COS(A30*PI()/180)</f>
        <v>71.1140751013797</v>
      </c>
      <c r="C30" s="11" t="n">
        <f aca="false">(H$2^2*(PI()*J$2/30)*SIN(A30*PI()/180)*COS(A30*PI()/180)/SQRT(I$2^2-H$2^2*SIN(A30*PI()/180)^2)+H$2*(PI()*J$2/30)*SIN(A30*PI()/180))/1000</f>
        <v>17.5270783780202</v>
      </c>
      <c r="D30" s="12" t="n">
        <f aca="false">(PI()^2*J$2^2*H$2*COS(PI()*A30/180)/900+SQRT(2)*PI()^2*J$2^2*H$2^2*(4*(2*I$2^2-H$2^2)*COS(PI()*A30/90)+H$2^2*(COS(PI()*A30/45)+3))/(3600*(H$2^2*COS(PI()*A30/90)+2*I$2^2-H$2^2)^(3/2)))/1000</f>
        <v>-22003.6202847391</v>
      </c>
      <c r="E30" s="20" t="n">
        <f aca="false">D30/1000</f>
        <v>-22.0036202847391</v>
      </c>
    </row>
    <row r="31" customFormat="false" ht="12.75" hidden="false" customHeight="false" outlineLevel="0" collapsed="false">
      <c r="A31" s="19" t="n">
        <v>145</v>
      </c>
      <c r="B31" s="11" t="n">
        <f aca="false">I$2+H$2-SQRT(I$2^2-H$2^2*SIN(A31*PI()/180)^2)-H$2*COS(A31*PI()/180)</f>
        <v>72.7262930303275</v>
      </c>
      <c r="C31" s="11" t="n">
        <f aca="false">(H$2^2*(PI()*J$2/30)*SIN(A31*PI()/180)*COS(A31*PI()/180)/SQRT(I$2^2-H$2^2*SIN(A31*PI()/180)^2)+H$2*(PI()*J$2/30)*SIN(A31*PI()/180))/1000</f>
        <v>15.3587445473118</v>
      </c>
      <c r="D31" s="12" t="n">
        <f aca="false">(PI()^2*J$2^2*H$2*COS(PI()*A31/180)/900+SQRT(2)*PI()^2*J$2^2*H$2^2*(4*(2*I$2^2-H$2^2)*COS(PI()*A31/90)+H$2^2*(COS(PI()*A31/45)+3))/(3600*(H$2^2*COS(PI()*A31/90)+2*I$2^2-H$2^2)^(3/2)))/1000</f>
        <v>-22213.5651035104</v>
      </c>
      <c r="E31" s="20" t="n">
        <f aca="false">D31/1000</f>
        <v>-22.2135651035104</v>
      </c>
    </row>
    <row r="32" customFormat="false" ht="12.75" hidden="false" customHeight="false" outlineLevel="0" collapsed="false">
      <c r="A32" s="19" t="n">
        <v>150</v>
      </c>
      <c r="B32" s="11" t="n">
        <f aca="false">I$2+H$2-SQRT(I$2^2-H$2^2*SIN(A32*PI()/180)^2)-H$2*COS(A32*PI()/180)</f>
        <v>74.1250710187542</v>
      </c>
      <c r="C32" s="11" t="n">
        <f aca="false">(H$2^2*(PI()*J$2/30)*SIN(A32*PI()/180)*COS(A32*PI()/180)/SQRT(I$2^2-H$2^2*SIN(A32*PI()/180)^2)+H$2*(PI()*J$2/30)*SIN(A32*PI()/180))/1000</f>
        <v>13.1743314283205</v>
      </c>
      <c r="D32" s="12" t="n">
        <f aca="false">(PI()^2*J$2^2*H$2*COS(PI()*A32/180)/900+SQRT(2)*PI()^2*J$2^2*H$2^2*(4*(2*I$2^2-H$2^2)*COS(PI()*A32/90)+H$2^2*(COS(PI()*A32/45)+3))/(3600*(H$2^2*COS(PI()*A32/90)+2*I$2^2-H$2^2)^(3/2)))/1000</f>
        <v>-22336.076737538</v>
      </c>
      <c r="E32" s="20" t="n">
        <f aca="false">D32/1000</f>
        <v>-22.336076737538</v>
      </c>
    </row>
    <row r="33" customFormat="false" ht="12.75" hidden="false" customHeight="false" outlineLevel="0" collapsed="false">
      <c r="A33" s="19" t="n">
        <v>155</v>
      </c>
      <c r="B33" s="11" t="n">
        <f aca="false">I$2+H$2-SQRT(I$2^2-H$2^2*SIN(A33*PI()/180)^2)-H$2*COS(A33*PI()/180)</f>
        <v>75.309211439993</v>
      </c>
      <c r="C33" s="11" t="n">
        <f aca="false">(H$2^2*(PI()*J$2/30)*SIN(A33*PI()/180)*COS(A33*PI()/180)/SQRT(I$2^2-H$2^2*SIN(A33*PI()/180)^2)+H$2*(PI()*J$2/30)*SIN(A33*PI()/180))/1000</f>
        <v>10.9811565843748</v>
      </c>
      <c r="D33" s="12" t="n">
        <f aca="false">(PI()^2*J$2^2*H$2*COS(PI()*A33/180)/900+SQRT(2)*PI()^2*J$2^2*H$2^2*(4*(2*I$2^2-H$2^2)*COS(PI()*A33/90)+H$2^2*(COS(PI()*A33/45)+3))/(3600*(H$2^2*COS(PI()*A33/90)+2*I$2^2-H$2^2)^(3/2)))/1000</f>
        <v>-22396.2041055451</v>
      </c>
      <c r="E33" s="20" t="n">
        <f aca="false">D33/1000</f>
        <v>-22.3962041055451</v>
      </c>
    </row>
    <row r="34" customFormat="false" ht="12.75" hidden="false" customHeight="false" outlineLevel="0" collapsed="false">
      <c r="A34" s="19" t="n">
        <v>160</v>
      </c>
      <c r="B34" s="11" t="n">
        <f aca="false">I$2+H$2-SQRT(I$2^2-H$2^2*SIN(A34*PI()/180)^2)-H$2*COS(A34*PI()/180)</f>
        <v>76.2781190503588</v>
      </c>
      <c r="C34" s="11" t="n">
        <f aca="false">(H$2^2*(PI()*J$2/30)*SIN(A34*PI()/180)*COS(A34*PI()/180)/SQRT(I$2^2-H$2^2*SIN(A34*PI()/180)^2)+H$2*(PI()*J$2/30)*SIN(A34*PI()/180))/1000</f>
        <v>8.78424736404192</v>
      </c>
      <c r="D34" s="12" t="n">
        <f aca="false">(PI()^2*J$2^2*H$2*COS(PI()*A34/180)/900+SQRT(2)*PI()^2*J$2^2*H$2^2*(4*(2*I$2^2-H$2^2)*COS(PI()*A34/90)+H$2^2*(COS(PI()*A34/45)+3))/(3600*(H$2^2*COS(PI()*A34/90)+2*I$2^2-H$2^2)^(3/2)))/1000</f>
        <v>-22415.5538258715</v>
      </c>
      <c r="E34" s="20" t="n">
        <f aca="false">D34/1000</f>
        <v>-22.4155538258715</v>
      </c>
      <c r="N34" s="21"/>
    </row>
    <row r="35" customFormat="false" ht="12.75" hidden="false" customHeight="false" outlineLevel="0" collapsed="false">
      <c r="A35" s="19" t="n">
        <v>165</v>
      </c>
      <c r="B35" s="11" t="n">
        <f aca="false">I$2+H$2-SQRT(I$2^2-H$2^2*SIN(A35*PI()/180)^2)-H$2*COS(A35*PI()/180)</f>
        <v>77.0315935532404</v>
      </c>
      <c r="C35" s="11" t="n">
        <f aca="false">(H$2^2*(PI()*J$2/30)*SIN(A35*PI()/180)*COS(A35*PI()/180)/SQRT(I$2^2-H$2^2*SIN(A35*PI()/180)^2)+H$2*(PI()*J$2/30)*SIN(A35*PI()/180))/1000</f>
        <v>6.58669456567343</v>
      </c>
      <c r="D35" s="12" t="n">
        <f aca="false">(PI()^2*J$2^2*H$2*COS(PI()*A35/180)/900+SQRT(2)*PI()^2*J$2^2*H$2^2*(4*(2*I$2^2-H$2^2)*COS(PI()*A35/90)+H$2^2*(COS(PI()*A35/45)+3))/(3600*(H$2^2*COS(PI()*A35/90)+2*I$2^2-H$2^2)^(3/2)))/1000</f>
        <v>-22411.9877904317</v>
      </c>
      <c r="E35" s="20" t="n">
        <f aca="false">D35/1000</f>
        <v>-22.4119877904317</v>
      </c>
    </row>
    <row r="36" customFormat="false" ht="12.75" hidden="false" customHeight="false" outlineLevel="0" collapsed="false">
      <c r="A36" s="19" t="n">
        <v>170</v>
      </c>
      <c r="B36" s="11" t="n">
        <f aca="false">I$2+H$2-SQRT(I$2^2-H$2^2*SIN(A36*PI()/180)^2)-H$2*COS(A36*PI()/180)</f>
        <v>77.5696580436444</v>
      </c>
      <c r="C36" s="11" t="n">
        <f aca="false">(H$2^2*(PI()*J$2/30)*SIN(A36*PI()/180)*COS(A36*PI()/180)/SQRT(I$2^2-H$2^2*SIN(A36*PI()/180)^2)+H$2*(PI()*J$2/30)*SIN(A36*PI()/180))/1000</f>
        <v>4.39002843371157</v>
      </c>
      <c r="D36" s="12" t="n">
        <f aca="false">(PI()^2*J$2^2*H$2*COS(PI()*A36/180)/900+SQRT(2)*PI()^2*J$2^2*H$2^2*(4*(2*I$2^2-H$2^2)*COS(PI()*A36/90)+H$2^2*(COS(PI()*A36/45)+3))/(3600*(H$2^2*COS(PI()*A36/90)+2*I$2^2-H$2^2)^(3/2)))/1000</f>
        <v>-22399.4615652406</v>
      </c>
      <c r="E36" s="20" t="n">
        <f aca="false">D36/1000</f>
        <v>-22.3994615652406</v>
      </c>
    </row>
    <row r="37" customFormat="false" ht="12.75" hidden="false" customHeight="false" outlineLevel="0" collapsed="false">
      <c r="A37" s="19" t="n">
        <v>175</v>
      </c>
      <c r="B37" s="11" t="n">
        <f aca="false">I$2+H$2-SQRT(I$2^2-H$2^2*SIN(A37*PI()/180)^2)-H$2*COS(A37*PI()/180)</f>
        <v>77.8924249254436</v>
      </c>
      <c r="C37" s="11" t="n">
        <f aca="false">(H$2^2*(PI()*J$2/30)*SIN(A37*PI()/180)*COS(A37*PI()/180)/SQRT(I$2^2-H$2^2*SIN(A37*PI()/180)^2)+H$2*(PI()*J$2/30)*SIN(A37*PI()/180))/1000</f>
        <v>2.1946055984089</v>
      </c>
      <c r="D37" s="12" t="n">
        <f aca="false">(PI()^2*J$2^2*H$2*COS(PI()*A37/180)/900+SQRT(2)*PI()^2*J$2^2*H$2^2*(4*(2*I$2^2-H$2^2)*COS(PI()*A37/90)+H$2^2*(COS(PI()*A37/45)+3))/(3600*(H$2^2*COS(PI()*A37/90)+2*I$2^2-H$2^2)^(3/2)))/1000</f>
        <v>-22387.9551512273</v>
      </c>
      <c r="E37" s="20" t="n">
        <f aca="false">D37/1000</f>
        <v>-22.3879551512273</v>
      </c>
    </row>
    <row r="38" customFormat="false" ht="12.75" hidden="false" customHeight="false" outlineLevel="0" collapsed="false">
      <c r="A38" s="19" t="n">
        <v>180</v>
      </c>
      <c r="B38" s="11" t="n">
        <f aca="false">I$2+H$2-SQRT(I$2^2-H$2^2*SIN(A38*PI()/180)^2)-H$2*COS(A38*PI()/180)</f>
        <v>78</v>
      </c>
      <c r="C38" s="11" t="n">
        <f aca="false">(H$2^2*(PI()*J$2/30)*SIN(A38*PI()/180)*COS(A38*PI()/180)/SQRT(I$2^2-H$2^2*SIN(A38*PI()/180)^2)+H$2*(PI()*J$2/30)*SIN(A38*PI()/180))/1000</f>
        <v>3.07957246569137E-015</v>
      </c>
      <c r="D38" s="12" t="n">
        <f aca="false">(PI()^2*J$2^2*H$2*COS(PI()*A38/180)/900+SQRT(2)*PI()^2*J$2^2*H$2^2*(4*(2*I$2^2-H$2^2)*COS(PI()*A38/90)+H$2^2*(COS(PI()*A38/45)+3))/(3600*(H$2^2*COS(PI()*A38/90)+2*I$2^2-H$2^2)^(3/2)))/1000</f>
        <v>-22383.4548458569</v>
      </c>
      <c r="E38" s="20" t="n">
        <f aca="false">D38/1000</f>
        <v>-22.3834548458569</v>
      </c>
    </row>
    <row r="39" customFormat="false" ht="12.75" hidden="false" customHeight="false" outlineLevel="0" collapsed="false">
      <c r="A39" s="19" t="n">
        <v>185</v>
      </c>
      <c r="B39" s="11" t="n">
        <f aca="false">I$2+H$2-SQRT(I$2^2-H$2^2*SIN(A39*PI()/180)^2)-H$2*COS(A39*PI()/180)</f>
        <v>77.8924249254436</v>
      </c>
      <c r="C39" s="11" t="n">
        <f aca="false">(H$2^2*(PI()*J$2/30)*SIN(A39*PI()/180)*COS(A39*PI()/180)/SQRT(I$2^2-H$2^2*SIN(A39*PI()/180)^2)+H$2*(PI()*J$2/30)*SIN(A39*PI()/180))/1000</f>
        <v>-2.19460559840888</v>
      </c>
      <c r="D39" s="12" t="n">
        <f aca="false">(PI()^2*J$2^2*H$2*COS(PI()*A39/180)/900+SQRT(2)*PI()^2*J$2^2*H$2^2*(4*(2*I$2^2-H$2^2)*COS(PI()*A39/90)+H$2^2*(COS(PI()*A39/45)+3))/(3600*(H$2^2*COS(PI()*A39/90)+2*I$2^2-H$2^2)^(3/2)))/1000</f>
        <v>-22387.9551512273</v>
      </c>
      <c r="E39" s="20" t="n">
        <f aca="false">D39/1000</f>
        <v>-22.3879551512273</v>
      </c>
    </row>
    <row r="40" customFormat="false" ht="12.75" hidden="false" customHeight="false" outlineLevel="0" collapsed="false">
      <c r="A40" s="19" t="n">
        <v>190</v>
      </c>
      <c r="B40" s="11" t="n">
        <f aca="false">I$2+H$2-SQRT(I$2^2-H$2^2*SIN(A40*PI()/180)^2)-H$2*COS(A40*PI()/180)</f>
        <v>77.5696580436444</v>
      </c>
      <c r="C40" s="11" t="n">
        <f aca="false">(H$2^2*(PI()*J$2/30)*SIN(A40*PI()/180)*COS(A40*PI()/180)/SQRT(I$2^2-H$2^2*SIN(A40*PI()/180)^2)+H$2*(PI()*J$2/30)*SIN(A40*PI()/180))/1000</f>
        <v>-4.39002843371157</v>
      </c>
      <c r="D40" s="12" t="n">
        <f aca="false">(PI()^2*J$2^2*H$2*COS(PI()*A40/180)/900+SQRT(2)*PI()^2*J$2^2*H$2^2*(4*(2*I$2^2-H$2^2)*COS(PI()*A40/90)+H$2^2*(COS(PI()*A40/45)+3))/(3600*(H$2^2*COS(PI()*A40/90)+2*I$2^2-H$2^2)^(3/2)))/1000</f>
        <v>-22399.4615652406</v>
      </c>
      <c r="E40" s="20" t="n">
        <f aca="false">D40/1000</f>
        <v>-22.3994615652406</v>
      </c>
      <c r="N40" s="21"/>
    </row>
    <row r="41" customFormat="false" ht="12.75" hidden="false" customHeight="false" outlineLevel="0" collapsed="false">
      <c r="A41" s="19" t="n">
        <v>195</v>
      </c>
      <c r="B41" s="11" t="n">
        <f aca="false">I$2+H$2-SQRT(I$2^2-H$2^2*SIN(A41*PI()/180)^2)-H$2*COS(A41*PI()/180)</f>
        <v>77.0315935532404</v>
      </c>
      <c r="C41" s="11" t="n">
        <f aca="false">(H$2^2*(PI()*J$2/30)*SIN(A41*PI()/180)*COS(A41*PI()/180)/SQRT(I$2^2-H$2^2*SIN(A41*PI()/180)^2)+H$2*(PI()*J$2/30)*SIN(A41*PI()/180))/1000</f>
        <v>-6.58669456567341</v>
      </c>
      <c r="D41" s="12" t="n">
        <f aca="false">(PI()^2*J$2^2*H$2*COS(PI()*A41/180)/900+SQRT(2)*PI()^2*J$2^2*H$2^2*(4*(2*I$2^2-H$2^2)*COS(PI()*A41/90)+H$2^2*(COS(PI()*A41/45)+3))/(3600*(H$2^2*COS(PI()*A41/90)+2*I$2^2-H$2^2)^(3/2)))/1000</f>
        <v>-22411.9877904317</v>
      </c>
      <c r="E41" s="20" t="n">
        <f aca="false">D41/1000</f>
        <v>-22.4119877904317</v>
      </c>
    </row>
    <row r="42" customFormat="false" ht="12.75" hidden="false" customHeight="false" outlineLevel="0" collapsed="false">
      <c r="A42" s="19" t="n">
        <v>200</v>
      </c>
      <c r="B42" s="11" t="n">
        <f aca="false">I$2+H$2-SQRT(I$2^2-H$2^2*SIN(A42*PI()/180)^2)-H$2*COS(A42*PI()/180)</f>
        <v>76.2781190503588</v>
      </c>
      <c r="C42" s="11" t="n">
        <f aca="false">(H$2^2*(PI()*J$2/30)*SIN(A42*PI()/180)*COS(A42*PI()/180)/SQRT(I$2^2-H$2^2*SIN(A42*PI()/180)^2)+H$2*(PI()*J$2/30)*SIN(A42*PI()/180))/1000</f>
        <v>-8.78424736404191</v>
      </c>
      <c r="D42" s="12" t="n">
        <f aca="false">(PI()^2*J$2^2*H$2*COS(PI()*A42/180)/900+SQRT(2)*PI()^2*J$2^2*H$2^2*(4*(2*I$2^2-H$2^2)*COS(PI()*A42/90)+H$2^2*(COS(PI()*A42/45)+3))/(3600*(H$2^2*COS(PI()*A42/90)+2*I$2^2-H$2^2)^(3/2)))/1000</f>
        <v>-22415.5538258715</v>
      </c>
      <c r="E42" s="20" t="n">
        <f aca="false">D42/1000</f>
        <v>-22.4155538258715</v>
      </c>
    </row>
    <row r="43" customFormat="false" ht="12.75" hidden="false" customHeight="false" outlineLevel="0" collapsed="false">
      <c r="A43" s="19" t="n">
        <v>205</v>
      </c>
      <c r="B43" s="11" t="n">
        <f aca="false">I$2+H$2-SQRT(I$2^2-H$2^2*SIN(A43*PI()/180)^2)-H$2*COS(A43*PI()/180)</f>
        <v>75.309211439993</v>
      </c>
      <c r="C43" s="11" t="n">
        <f aca="false">(H$2^2*(PI()*J$2/30)*SIN(A43*PI()/180)*COS(A43*PI()/180)/SQRT(I$2^2-H$2^2*SIN(A43*PI()/180)^2)+H$2*(PI()*J$2/30)*SIN(A43*PI()/180))/1000</f>
        <v>-10.9811565843748</v>
      </c>
      <c r="D43" s="12" t="n">
        <f aca="false">(PI()^2*J$2^2*H$2*COS(PI()*A43/180)/900+SQRT(2)*PI()^2*J$2^2*H$2^2*(4*(2*I$2^2-H$2^2)*COS(PI()*A43/90)+H$2^2*(COS(PI()*A43/45)+3))/(3600*(H$2^2*COS(PI()*A43/90)+2*I$2^2-H$2^2)^(3/2)))/1000</f>
        <v>-22396.2041055451</v>
      </c>
      <c r="E43" s="20" t="n">
        <f aca="false">D43/1000</f>
        <v>-22.3962041055451</v>
      </c>
    </row>
    <row r="44" customFormat="false" ht="12.75" hidden="false" customHeight="false" outlineLevel="0" collapsed="false">
      <c r="A44" s="19" t="n">
        <v>210</v>
      </c>
      <c r="B44" s="11" t="n">
        <f aca="false">I$2+H$2-SQRT(I$2^2-H$2^2*SIN(A44*PI()/180)^2)-H$2*COS(A44*PI()/180)</f>
        <v>74.1250710187542</v>
      </c>
      <c r="C44" s="11" t="n">
        <f aca="false">(H$2^2*(PI()*J$2/30)*SIN(A44*PI()/180)*COS(A44*PI()/180)/SQRT(I$2^2-H$2^2*SIN(A44*PI()/180)^2)+H$2*(PI()*J$2/30)*SIN(A44*PI()/180))/1000</f>
        <v>-13.1743314283205</v>
      </c>
      <c r="D44" s="12" t="n">
        <f aca="false">(PI()^2*J$2^2*H$2*COS(PI()*A44/180)/900+SQRT(2)*PI()^2*J$2^2*H$2^2*(4*(2*I$2^2-H$2^2)*COS(PI()*A44/90)+H$2^2*(COS(PI()*A44/45)+3))/(3600*(H$2^2*COS(PI()*A44/90)+2*I$2^2-H$2^2)^(3/2)))/1000</f>
        <v>-22336.076737538</v>
      </c>
      <c r="E44" s="20" t="n">
        <f aca="false">D44/1000</f>
        <v>-22.336076737538</v>
      </c>
    </row>
    <row r="45" customFormat="false" ht="12.75" hidden="false" customHeight="false" outlineLevel="0" collapsed="false">
      <c r="A45" s="19" t="n">
        <v>215</v>
      </c>
      <c r="B45" s="11" t="n">
        <f aca="false">I$2+H$2-SQRT(I$2^2-H$2^2*SIN(A45*PI()/180)^2)-H$2*COS(A45*PI()/180)</f>
        <v>72.7262930303276</v>
      </c>
      <c r="C45" s="11" t="n">
        <f aca="false">(H$2^2*(PI()*J$2/30)*SIN(A45*PI()/180)*COS(A45*PI()/180)/SQRT(I$2^2-H$2^2*SIN(A45*PI()/180)^2)+H$2*(PI()*J$2/30)*SIN(A45*PI()/180))/1000</f>
        <v>-15.3587445473118</v>
      </c>
      <c r="D45" s="12" t="n">
        <f aca="false">(PI()^2*J$2^2*H$2*COS(PI()*A45/180)/900+SQRT(2)*PI()^2*J$2^2*H$2^2*(4*(2*I$2^2-H$2^2)*COS(PI()*A45/90)+H$2^2*(COS(PI()*A45/45)+3))/(3600*(H$2^2*COS(PI()*A45/90)+2*I$2^2-H$2^2)^(3/2)))/1000</f>
        <v>-22213.5651035104</v>
      </c>
      <c r="E45" s="20" t="n">
        <f aca="false">D45/1000</f>
        <v>-22.2135651035104</v>
      </c>
    </row>
    <row r="46" customFormat="false" ht="12.75" hidden="false" customHeight="false" outlineLevel="0" collapsed="false">
      <c r="A46" s="19" t="n">
        <v>220</v>
      </c>
      <c r="B46" s="11" t="n">
        <f aca="false">I$2+H$2-SQRT(I$2^2-H$2^2*SIN(A46*PI()/180)^2)-H$2*COS(A46*PI()/180)</f>
        <v>71.1140751013797</v>
      </c>
      <c r="C46" s="11" t="n">
        <f aca="false">(H$2^2*(PI()*J$2/30)*SIN(A46*PI()/180)*COS(A46*PI()/180)/SQRT(I$2^2-H$2^2*SIN(A46*PI()/180)^2)+H$2*(PI()*J$2/30)*SIN(A46*PI()/180))/1000</f>
        <v>-17.5270783780202</v>
      </c>
      <c r="D46" s="12" t="n">
        <f aca="false">(PI()^2*J$2^2*H$2*COS(PI()*A46/180)/900+SQRT(2)*PI()^2*J$2^2*H$2^2*(4*(2*I$2^2-H$2^2)*COS(PI()*A46/90)+H$2^2*(COS(PI()*A46/45)+3))/(3600*(H$2^2*COS(PI()*A46/90)+2*I$2^2-H$2^2)^(3/2)))/1000</f>
        <v>-22003.6202847391</v>
      </c>
      <c r="E46" s="20" t="n">
        <f aca="false">D46/1000</f>
        <v>-22.0036202847391</v>
      </c>
    </row>
    <row r="47" customFormat="false" ht="12.75" hidden="false" customHeight="false" outlineLevel="0" collapsed="false">
      <c r="A47" s="19" t="n">
        <v>225</v>
      </c>
      <c r="B47" s="11" t="n">
        <f aca="false">I$2+H$2-SQRT(I$2^2-H$2^2*SIN(A47*PI()/180)^2)-H$2*COS(A47*PI()/180)</f>
        <v>69.290457610035</v>
      </c>
      <c r="C47" s="11" t="n">
        <f aca="false">(H$2^2*(PI()*J$2/30)*SIN(A47*PI()/180)*COS(A47*PI()/180)/SQRT(I$2^2-H$2^2*SIN(A47*PI()/180)^2)+H$2*(PI()*J$2/30)*SIN(A47*PI()/180))/1000</f>
        <v>-19.6694101167416</v>
      </c>
      <c r="D47" s="12" t="n">
        <f aca="false">(PI()^2*J$2^2*H$2*COS(PI()*A47/180)/900+SQRT(2)*PI()^2*J$2^2*H$2^2*(4*(2*I$2^2-H$2^2)*COS(PI()*A47/90)+H$2^2*(COS(PI()*A47/45)+3))/(3600*(H$2^2*COS(PI()*A47/90)+2*I$2^2-H$2^2)^(3/2)))/1000</f>
        <v>-21678.2452354428</v>
      </c>
      <c r="E47" s="20" t="n">
        <f aca="false">D47/1000</f>
        <v>-21.6782452354428</v>
      </c>
    </row>
    <row r="48" customFormat="false" ht="12.75" hidden="false" customHeight="false" outlineLevel="0" collapsed="false">
      <c r="A48" s="19" t="n">
        <v>230</v>
      </c>
      <c r="B48" s="11" t="n">
        <f aca="false">I$2+H$2-SQRT(I$2^2-H$2^2*SIN(A48*PI()/180)^2)-H$2*COS(A48*PI()/180)</f>
        <v>67.2585921994048</v>
      </c>
      <c r="C48" s="11" t="n">
        <f aca="false">(H$2^2*(PI()*J$2/30)*SIN(A48*PI()/180)*COS(A48*PI()/180)/SQRT(I$2^2-H$2^2*SIN(A48*PI()/180)^2)+H$2*(PI()*J$2/30)*SIN(A48*PI()/180))/1000</f>
        <v>-21.7729564839978</v>
      </c>
      <c r="D48" s="12" t="n">
        <f aca="false">(PI()^2*J$2^2*H$2*COS(PI()*A48/180)/900+SQRT(2)*PI()^2*J$2^2*H$2^2*(4*(2*I$2^2-H$2^2)*COS(PI()*A48/90)+H$2^2*(COS(PI()*A48/45)+3))/(3600*(H$2^2*COS(PI()*A48/90)+2*I$2^2-H$2^2)^(3/2)))/1000</f>
        <v>-21207.2273035256</v>
      </c>
      <c r="E48" s="20" t="n">
        <f aca="false">D48/1000</f>
        <v>-21.2072273035256</v>
      </c>
    </row>
    <row r="49" customFormat="false" ht="12.75" hidden="false" customHeight="false" outlineLevel="0" collapsed="false">
      <c r="A49" s="19" t="n">
        <v>235</v>
      </c>
      <c r="B49" s="11" t="n">
        <f aca="false">I$2+H$2-SQRT(I$2^2-H$2^2*SIN(A49*PI()/180)^2)-H$2*COS(A49*PI()/180)</f>
        <v>65.0230313680868</v>
      </c>
      <c r="C49" s="11" t="n">
        <f aca="false">(H$2^2*(PI()*J$2/30)*SIN(A49*PI()/180)*COS(A49*PI()/180)/SQRT(I$2^2-H$2^2*SIN(A49*PI()/180)^2)+H$2*(PI()*J$2/30)*SIN(A49*PI()/180))/1000</f>
        <v>-23.821903439737</v>
      </c>
      <c r="D49" s="12" t="n">
        <f aca="false">(PI()^2*J$2^2*H$2*COS(PI()*A49/180)/900+SQRT(2)*PI()^2*J$2^2*H$2^2*(4*(2*I$2^2-H$2^2)*COS(PI()*A49/90)+H$2^2*(COS(PI()*A49/45)+3))/(3600*(H$2^2*COS(PI()*A49/90)+2*I$2^2-H$2^2)^(3/2)))/1000</f>
        <v>-20559.1427101593</v>
      </c>
      <c r="E49" s="20" t="n">
        <f aca="false">D49/1000</f>
        <v>-20.5591427101593</v>
      </c>
    </row>
    <row r="50" customFormat="false" ht="12.75" hidden="false" customHeight="false" outlineLevel="0" collapsed="false">
      <c r="A50" s="19" t="n">
        <v>240</v>
      </c>
      <c r="B50" s="11" t="n">
        <f aca="false">I$2+H$2-SQRT(I$2^2-H$2^2*SIN(A50*PI()/180)^2)-H$2*COS(A50*PI()/180)</f>
        <v>62.5900294738406</v>
      </c>
      <c r="C50" s="11" t="n">
        <f aca="false">(H$2^2*(PI()*J$2/30)*SIN(A50*PI()/180)*COS(A50*PI()/180)/SQRT(I$2^2-H$2^2*SIN(A50*PI()/180)^2)+H$2*(PI()*J$2/30)*SIN(A50*PI()/180))/1000</f>
        <v>-25.7973482686079</v>
      </c>
      <c r="D50" s="12" t="n">
        <f aca="false">(PI()^2*J$2^2*H$2*COS(PI()*A50/180)/900+SQRT(2)*PI()^2*J$2^2*H$2^2*(4*(2*I$2^2-H$2^2)*COS(PI()*A50/90)+H$2^2*(COS(PI()*A50/45)+3))/(3600*(H$2^2*COS(PI()*A50/90)+2*I$2^2-H$2^2)^(3/2)))/1000</f>
        <v>-19702.643799303</v>
      </c>
      <c r="E50" s="20" t="n">
        <f aca="false">D50/1000</f>
        <v>-19.702643799303</v>
      </c>
    </row>
    <row r="51" customFormat="false" ht="12.75" hidden="false" customHeight="false" outlineLevel="0" collapsed="false">
      <c r="A51" s="19" t="n">
        <v>245</v>
      </c>
      <c r="B51" s="11" t="n">
        <f aca="false">I$2+H$2-SQRT(I$2^2-H$2^2*SIN(A51*PI()/180)^2)-H$2*COS(A51*PI()/180)</f>
        <v>59.9678427946857</v>
      </c>
      <c r="C51" s="11" t="n">
        <f aca="false">(H$2^2*(PI()*J$2/30)*SIN(A51*PI()/180)*COS(A51*PI()/180)/SQRT(I$2^2-H$2^2*SIN(A51*PI()/180)^2)+H$2*(PI()*J$2/30)*SIN(A51*PI()/180))/1000</f>
        <v>-27.6773810041531</v>
      </c>
      <c r="D51" s="12" t="n">
        <f aca="false">(PI()^2*J$2^2*H$2*COS(PI()*A51/180)/900+SQRT(2)*PI()^2*J$2^2*H$2^2*(4*(2*I$2^2-H$2^2)*COS(PI()*A51/90)+H$2^2*(COS(PI()*A51/45)+3))/(3600*(H$2^2*COS(PI()*A51/90)+2*I$2^2-H$2^2)^(3/2)))/1000</f>
        <v>-18608.007614472</v>
      </c>
      <c r="E51" s="20" t="n">
        <f aca="false">D51/1000</f>
        <v>-18.608007614472</v>
      </c>
      <c r="N51" s="21"/>
    </row>
    <row r="52" customFormat="false" ht="12.75" hidden="false" customHeight="false" outlineLevel="0" collapsed="false">
      <c r="A52" s="19" t="n">
        <v>250</v>
      </c>
      <c r="B52" s="11" t="n">
        <f aca="false">I$2+H$2-SQRT(I$2^2-H$2^2*SIN(A52*PI()/180)^2)-H$2*COS(A52*PI()/180)</f>
        <v>57.1670138114439</v>
      </c>
      <c r="C52" s="11" t="n">
        <f aca="false">(H$2^2*(PI()*J$2/30)*SIN(A52*PI()/180)*COS(A52*PI()/180)/SQRT(I$2^2-H$2^2*SIN(A52*PI()/180)^2)+H$2*(PI()*J$2/30)*SIN(A52*PI()/180))/1000</f>
        <v>-29.4373281782239</v>
      </c>
      <c r="D52" s="12" t="n">
        <f aca="false">(PI()^2*J$2^2*H$2*COS(PI()*A52/180)/900+SQRT(2)*PI()^2*J$2^2*H$2^2*(4*(2*I$2^2-H$2^2)*COS(PI()*A52/90)+H$2^2*(COS(PI()*A52/45)+3))/(3600*(H$2^2*COS(PI()*A52/90)+2*I$2^2-H$2^2)^(3/2)))/1000</f>
        <v>-17248.8851932018</v>
      </c>
      <c r="E52" s="20" t="n">
        <f aca="false">D52/1000</f>
        <v>-17.2488851932018</v>
      </c>
    </row>
    <row r="53" customFormat="false" ht="12.75" hidden="false" customHeight="false" outlineLevel="0" collapsed="false">
      <c r="A53" s="19" t="n">
        <v>255</v>
      </c>
      <c r="B53" s="11" t="n">
        <f aca="false">I$2+H$2-SQRT(I$2^2-H$2^2*SIN(A53*PI()/180)^2)-H$2*COS(A53*PI()/180)</f>
        <v>54.2006229796853</v>
      </c>
      <c r="C53" s="11" t="n">
        <f aca="false">(H$2^2*(PI()*J$2/30)*SIN(A53*PI()/180)*COS(A53*PI()/180)/SQRT(I$2^2-H$2^2*SIN(A53*PI()/180)^2)+H$2*(PI()*J$2/30)*SIN(A53*PI()/180))/1000</f>
        <v>-31.0501739163897</v>
      </c>
      <c r="D53" s="12" t="n">
        <f aca="false">(PI()^2*J$2^2*H$2*COS(PI()*A53/180)/900+SQRT(2)*PI()^2*J$2^2*H$2^2*(4*(2*I$2^2-H$2^2)*COS(PI()*A53/90)+H$2^2*(COS(PI()*A53/45)+3))/(3600*(H$2^2*COS(PI()*A53/90)+2*I$2^2-H$2^2)^(3/2)))/1000</f>
        <v>-15604.1499235901</v>
      </c>
      <c r="E53" s="20" t="n">
        <f aca="false">D53/1000</f>
        <v>-15.6041499235901</v>
      </c>
    </row>
    <row r="54" customFormat="false" ht="12.75" hidden="false" customHeight="false" outlineLevel="0" collapsed="false">
      <c r="A54" s="19" t="n">
        <v>260</v>
      </c>
      <c r="B54" s="11" t="n">
        <f aca="false">I$2+H$2-SQRT(I$2^2-H$2^2*SIN(A54*PI()/180)^2)-H$2*COS(A54*PI()/180)</f>
        <v>51.084490335861</v>
      </c>
      <c r="C54" s="11" t="n">
        <f aca="false">(H$2^2*(PI()*J$2/30)*SIN(A54*PI()/180)*COS(A54*PI()/180)/SQRT(I$2^2-H$2^2*SIN(A54*PI()/180)^2)+H$2*(PI()*J$2/30)*SIN(A54*PI()/180))/1000</f>
        <v>-32.487161604664</v>
      </c>
      <c r="D54" s="12" t="n">
        <f aca="false">(PI()^2*J$2^2*H$2*COS(PI()*A54/180)/900+SQRT(2)*PI()^2*J$2^2*H$2^2*(4*(2*I$2^2-H$2^2)*COS(PI()*A54/90)+H$2^2*(COS(PI()*A54/45)+3))/(3600*(H$2^2*COS(PI()*A54/90)+2*I$2^2-H$2^2)^(3/2)))/1000</f>
        <v>-13659.7075423248</v>
      </c>
      <c r="E54" s="20" t="n">
        <f aca="false">D54/1000</f>
        <v>-13.6597075423248</v>
      </c>
    </row>
    <row r="55" customFormat="false" ht="12.75" hidden="false" customHeight="false" outlineLevel="0" collapsed="false">
      <c r="A55" s="19" t="n">
        <v>265</v>
      </c>
      <c r="B55" s="11" t="n">
        <f aca="false">I$2+H$2-SQRT(I$2^2-H$2^2*SIN(A55*PI()/180)^2)-H$2*COS(A55*PI()/180)</f>
        <v>47.8373096693435</v>
      </c>
      <c r="C55" s="11" t="n">
        <f aca="false">(H$2^2*(PI()*J$2/30)*SIN(A55*PI()/180)*COS(A55*PI()/180)/SQRT(I$2^2-H$2^2*SIN(A55*PI()/180)^2)+H$2*(PI()*J$2/30)*SIN(A55*PI()/180))/1000</f>
        <v>-33.7185646404585</v>
      </c>
      <c r="D55" s="12" t="n">
        <f aca="false">(PI()^2*J$2^2*H$2*COS(PI()*A55/180)/900+SQRT(2)*PI()^2*J$2^2*H$2^2*(4*(2*I$2^2-H$2^2)*COS(PI()*A55/90)+H$2^2*(COS(PI()*A55/45)+3))/(3600*(H$2^2*COS(PI()*A55/90)+2*I$2^2-H$2^2)^(3/2)))/1000</f>
        <v>-11410.1079380592</v>
      </c>
      <c r="E55" s="20" t="n">
        <f aca="false">D55/1000</f>
        <v>-11.4101079380592</v>
      </c>
    </row>
    <row r="56" customFormat="false" ht="12.75" hidden="false" customHeight="false" outlineLevel="0" collapsed="false">
      <c r="A56" s="19" t="n">
        <v>270</v>
      </c>
      <c r="B56" s="11" t="n">
        <f aca="false">I$2+H$2-SQRT(I$2^2-H$2^2*SIN(A56*PI()/180)^2)-H$2*COS(A56*PI()/180)</f>
        <v>44.4806998988746</v>
      </c>
      <c r="C56" s="11" t="n">
        <f aca="false">(H$2^2*(PI()*J$2/30)*SIN(A56*PI()/180)*COS(A56*PI()/180)/SQRT(I$2^2-H$2^2*SIN(A56*PI()/180)^2)+H$2*(PI()*J$2/30)*SIN(A56*PI()/180))/1000</f>
        <v>-34.7145988221672</v>
      </c>
      <c r="D56" s="12" t="n">
        <f aca="false">(PI()^2*J$2^2*H$2*COS(PI()*A56/180)/900+SQRT(2)*PI()^2*J$2^2*H$2^2*(4*(2*I$2^2-H$2^2)*COS(PI()*A56/90)+H$2^2*(COS(PI()*A56/45)+3))/(3600*(H$2^2*COS(PI()*A56/90)+2*I$2^2-H$2^2)^(3/2)))/1000</f>
        <v>-8859.79688535424</v>
      </c>
      <c r="E56" s="20" t="n">
        <f aca="false">D56/1000</f>
        <v>-8.85979688535424</v>
      </c>
    </row>
    <row r="57" customFormat="false" ht="12.75" hidden="false" customHeight="false" outlineLevel="0" collapsed="false">
      <c r="A57" s="19" t="n">
        <v>275</v>
      </c>
      <c r="B57" s="11" t="n">
        <f aca="false">I$2+H$2-SQRT(I$2^2-H$2^2*SIN(A57*PI()/180)^2)-H$2*COS(A57*PI()/180)</f>
        <v>41.0391617350262</v>
      </c>
      <c r="C57" s="11" t="n">
        <f aca="false">(H$2^2*(PI()*J$2/30)*SIN(A57*PI()/180)*COS(A57*PI()/180)/SQRT(I$2^2-H$2^2*SIN(A57*PI()/180)^2)+H$2*(PI()*J$2/30)*SIN(A57*PI()/180))/1000</f>
        <v>-35.4464339455913</v>
      </c>
      <c r="D57" s="12" t="n">
        <f aca="false">(PI()^2*J$2^2*H$2*COS(PI()*A57/180)/900+SQRT(2)*PI()^2*J$2^2*H$2^2*(4*(2*I$2^2-H$2^2)*COS(PI()*A57/90)+H$2^2*(COS(PI()*A57/45)+3))/(3600*(H$2^2*COS(PI()*A57/90)+2*I$2^2-H$2^2)^(3/2)))/1000</f>
        <v>-6023.86796776793</v>
      </c>
      <c r="E57" s="20" t="n">
        <f aca="false">D57/1000</f>
        <v>-6.02386796776793</v>
      </c>
    </row>
    <row r="58" customFormat="false" ht="12.75" hidden="false" customHeight="false" outlineLevel="0" collapsed="false">
      <c r="A58" s="19" t="n">
        <v>280</v>
      </c>
      <c r="B58" s="11" t="n">
        <f aca="false">I$2+H$2-SQRT(I$2^2-H$2^2*SIN(A58*PI()/180)^2)-H$2*COS(A58*PI()/180)</f>
        <v>37.5399324778405</v>
      </c>
      <c r="C58" s="11" t="n">
        <f aca="false">(H$2^2*(PI()*J$2/30)*SIN(A58*PI()/180)*COS(A58*PI()/180)/SQRT(I$2^2-H$2^2*SIN(A58*PI()/180)^2)+H$2*(PI()*J$2/30)*SIN(A58*PI()/180))/1000</f>
        <v>-35.8872505208935</v>
      </c>
      <c r="D58" s="12" t="n">
        <f aca="false">(PI()^2*J$2^2*H$2*COS(PI()*A58/180)/900+SQRT(2)*PI()^2*J$2^2*H$2^2*(4*(2*I$2^2-H$2^2)*COS(PI()*A58/90)+H$2^2*(COS(PI()*A58/45)+3))/(3600*(H$2^2*COS(PI()*A58/90)+2*I$2^2-H$2^2)^(3/2)))/1000</f>
        <v>-2928.22014021676</v>
      </c>
      <c r="E58" s="20" t="n">
        <f aca="false">D58/1000</f>
        <v>-2.92822014021676</v>
      </c>
    </row>
    <row r="59" customFormat="false" ht="12.75" hidden="false" customHeight="false" outlineLevel="0" collapsed="false">
      <c r="A59" s="19" t="n">
        <v>285</v>
      </c>
      <c r="B59" s="11" t="n">
        <f aca="false">I$2+H$2-SQRT(I$2^2-H$2^2*SIN(A59*PI()/180)^2)-H$2*COS(A59*PI()/180)</f>
        <v>34.0127374616887</v>
      </c>
      <c r="C59" s="11" t="n">
        <f aca="false">(H$2^2*(PI()*J$2/30)*SIN(A59*PI()/180)*COS(A59*PI()/180)/SQRT(I$2^2-H$2^2*SIN(A59*PI()/180)^2)+H$2*(PI()*J$2/30)*SIN(A59*PI()/180))/1000</f>
        <v>-36.0132811868011</v>
      </c>
      <c r="D59" s="12" t="n">
        <f aca="false">(PI()^2*J$2^2*H$2*COS(PI()*A59/180)/900+SQRT(2)*PI()^2*J$2^2*H$2^2*(4*(2*I$2^2-H$2^2)*COS(PI()*A59/90)+H$2^2*(COS(PI()*A59/45)+3))/(3600*(H$2^2*COS(PI()*A59/90)+2*I$2^2-H$2^2)^(3/2)))/1000</f>
        <v>390.911811355485</v>
      </c>
      <c r="E59" s="20" t="n">
        <f aca="false">D59/1000</f>
        <v>0.390911811355485</v>
      </c>
    </row>
    <row r="60" customFormat="false" ht="12.75" hidden="false" customHeight="false" outlineLevel="0" collapsed="false">
      <c r="A60" s="19" t="n">
        <v>290</v>
      </c>
      <c r="B60" s="11" t="n">
        <f aca="false">I$2+H$2-SQRT(I$2^2-H$2^2*SIN(A60*PI()/180)^2)-H$2*COS(A60*PI()/180)</f>
        <v>30.4894426320418</v>
      </c>
      <c r="C60" s="11" t="n">
        <f aca="false">(H$2^2*(PI()*J$2/30)*SIN(A60*PI()/180)*COS(A60*PI()/180)/SQRT(I$2^2-H$2^2*SIN(A60*PI()/180)^2)+H$2*(PI()*J$2/30)*SIN(A60*PI()/180))/1000</f>
        <v>-35.8047765152435</v>
      </c>
      <c r="D60" s="12" t="n">
        <f aca="false">(PI()^2*J$2^2*H$2*COS(PI()*A60/180)/900+SQRT(2)*PI()^2*J$2^2*H$2^2*(4*(2*I$2^2-H$2^2)*COS(PI()*A60/90)+H$2^2*(COS(PI()*A60/45)+3))/(3600*(H$2^2*COS(PI()*A60/90)+2*I$2^2-H$2^2)^(3/2)))/1000</f>
        <v>3888.01879669595</v>
      </c>
      <c r="E60" s="20" t="n">
        <f aca="false">D60/1000</f>
        <v>3.88801879669595</v>
      </c>
    </row>
    <row r="61" customFormat="false" ht="12.75" hidden="false" customHeight="false" outlineLevel="0" collapsed="false">
      <c r="A61" s="19" t="n">
        <v>295</v>
      </c>
      <c r="B61" s="11" t="n">
        <f aca="false">I$2+H$2-SQRT(I$2^2-H$2^2*SIN(A61*PI()/180)^2)-H$2*COS(A61*PI()/180)</f>
        <v>27.0036183789111</v>
      </c>
      <c r="C61" s="11" t="n">
        <f aca="false">(H$2^2*(PI()*J$2/30)*SIN(A61*PI()/180)*COS(A61*PI()/180)/SQRT(I$2^2-H$2^2*SIN(A61*PI()/180)^2)+H$2*(PI()*J$2/30)*SIN(A61*PI()/180))/1000</f>
        <v>-35.2468414686139</v>
      </c>
      <c r="D61" s="12" t="n">
        <f aca="false">(PI()^2*J$2^2*H$2*COS(PI()*A61/180)/900+SQRT(2)*PI()^2*J$2^2*H$2^2*(4*(2*I$2^2-H$2^2)*COS(PI()*A61/90)+H$2^2*(COS(PI()*A61/45)+3))/(3600*(H$2^2*COS(PI()*A61/90)+2*I$2^2-H$2^2)^(3/2)))/1000</f>
        <v>7509.8740282033</v>
      </c>
      <c r="E61" s="20" t="n">
        <f aca="false">D61/1000</f>
        <v>7.5098740282033</v>
      </c>
    </row>
    <row r="62" customFormat="false" ht="12.75" hidden="false" customHeight="false" outlineLevel="0" collapsed="false">
      <c r="A62" s="19" t="n">
        <v>300</v>
      </c>
      <c r="B62" s="11" t="n">
        <f aca="false">I$2+H$2-SQRT(I$2^2-H$2^2*SIN(A62*PI()/180)^2)-H$2*COS(A62*PI()/180)</f>
        <v>23.5900294738406</v>
      </c>
      <c r="C62" s="11" t="n">
        <f aca="false">(H$2^2*(PI()*J$2/30)*SIN(A62*PI()/180)*COS(A62*PI()/180)/SQRT(I$2^2-H$2^2*SIN(A62*PI()/180)^2)+H$2*(PI()*J$2/30)*SIN(A62*PI()/180))/1000</f>
        <v>-34.3301006557565</v>
      </c>
      <c r="D62" s="12" t="n">
        <f aca="false">(PI()^2*J$2^2*H$2*COS(PI()*A62/180)/900+SQRT(2)*PI()^2*J$2^2*H$2^2*(4*(2*I$2^2-H$2^2)*COS(PI()*A62/90)+H$2^2*(COS(PI()*A62/45)+3))/(3600*(H$2^2*COS(PI()*A62/90)+2*I$2^2-H$2^2)^(3/2)))/1000</f>
        <v>11197.442646441</v>
      </c>
      <c r="E62" s="20" t="n">
        <f aca="false">D62/1000</f>
        <v>11.197442646441</v>
      </c>
    </row>
    <row r="63" customFormat="false" ht="12.75" hidden="false" customHeight="false" outlineLevel="0" collapsed="false">
      <c r="A63" s="19" t="n">
        <v>305</v>
      </c>
      <c r="B63" s="11" t="n">
        <f aca="false">I$2+H$2-SQRT(I$2^2-H$2^2*SIN(A63*PI()/180)^2)-H$2*COS(A63*PI()/180)</f>
        <v>20.2840693327051</v>
      </c>
      <c r="C63" s="11" t="n">
        <f aca="false">(H$2^2*(PI()*J$2/30)*SIN(A63*PI()/180)*COS(A63*PI()/180)/SQRT(I$2^2-H$2^2*SIN(A63*PI()/180)^2)+H$2*(PI()*J$2/30)*SIN(A63*PI()/180))/1000</f>
        <v>-33.051165743964</v>
      </c>
      <c r="D63" s="12" t="n">
        <f aca="false">(PI()^2*J$2^2*H$2*COS(PI()*A63/180)/900+SQRT(2)*PI()^2*J$2^2*H$2^2*(4*(2*I$2^2-H$2^2)*COS(PI()*A63/90)+H$2^2*(COS(PI()*A63/45)+3))/(3600*(H$2^2*COS(PI()*A63/90)+2*I$2^2-H$2^2)^(3/2)))/1000</f>
        <v>14887.9802228188</v>
      </c>
      <c r="E63" s="20" t="n">
        <f aca="false">D63/1000</f>
        <v>14.8879802228188</v>
      </c>
    </row>
    <row r="64" customFormat="false" ht="12.75" hidden="false" customHeight="false" outlineLevel="0" collapsed="false">
      <c r="A64" s="19" t="n">
        <v>310</v>
      </c>
      <c r="B64" s="11" t="n">
        <f aca="false">I$2+H$2-SQRT(I$2^2-H$2^2*SIN(A64*PI()/180)^2)-H$2*COS(A64*PI()/180)</f>
        <v>17.1211586438547</v>
      </c>
      <c r="C64" s="11" t="n">
        <f aca="false">(H$2^2*(PI()*J$2/30)*SIN(A64*PI()/180)*COS(A64*PI()/180)/SQRT(I$2^2-H$2^2*SIN(A64*PI()/180)^2)+H$2*(PI()*J$2/30)*SIN(A64*PI()/180))/1000</f>
        <v>-31.4128945616538</v>
      </c>
      <c r="D64" s="12" t="n">
        <f aca="false">(PI()^2*J$2^2*H$2*COS(PI()*A64/180)/900+SQRT(2)*PI()^2*J$2^2*H$2^2*(4*(2*I$2^2-H$2^2)*COS(PI()*A64/90)+H$2^2*(COS(PI()*A64/45)+3))/(3600*(H$2^2*COS(PI()*A64/90)+2*I$2^2-H$2^2)^(3/2)))/1000</f>
        <v>18517.1581076088</v>
      </c>
      <c r="E64" s="20" t="n">
        <f aca="false">D64/1000</f>
        <v>18.5171581076088</v>
      </c>
    </row>
    <row r="65" customFormat="false" ht="12.75" hidden="false" customHeight="false" outlineLevel="0" collapsed="false">
      <c r="A65" s="19" t="n">
        <v>315</v>
      </c>
      <c r="B65" s="11" t="n">
        <f aca="false">I$2+H$2-SQRT(I$2^2-H$2^2*SIN(A65*PI()/180)^2)-H$2*COS(A65*PI()/180)</f>
        <v>14.1361286774843</v>
      </c>
      <c r="C65" s="11" t="n">
        <f aca="false">(H$2^2*(PI()*J$2/30)*SIN(A65*PI()/180)*COS(A65*PI()/180)/SQRT(I$2^2-H$2^2*SIN(A65*PI()/180)^2)+H$2*(PI()*J$2/30)*SIN(A65*PI()/180))/1000</f>
        <v>-29.4244463499084</v>
      </c>
      <c r="D65" s="12" t="n">
        <f aca="false">(PI()^2*J$2^2*H$2*COS(PI()*A65/180)/900+SQRT(2)*PI()^2*J$2^2*H$2^2*(4*(2*I$2^2-H$2^2)*COS(PI()*A65/90)+H$2^2*(COS(PI()*A65/45)+3))/(3600*(H$2^2*COS(PI()*A65/90)+2*I$2^2-H$2^2)^(3/2)))/1000</f>
        <v>22021.0760946293</v>
      </c>
      <c r="E65" s="20" t="n">
        <f aca="false">D65/1000</f>
        <v>22.0210760946293</v>
      </c>
    </row>
    <row r="66" customFormat="false" ht="12.75" hidden="false" customHeight="false" outlineLevel="0" collapsed="false">
      <c r="A66" s="19" t="n">
        <v>320</v>
      </c>
      <c r="B66" s="11" t="n">
        <f aca="false">I$2+H$2-SQRT(I$2^2-H$2^2*SIN(A66*PI()/180)^2)-H$2*COS(A66*PI()/180)</f>
        <v>11.3626085380994</v>
      </c>
      <c r="C66" s="11" t="n">
        <f aca="false">(H$2^2*(PI()*J$2/30)*SIN(A66*PI()/180)*COS(A66*PI()/180)/SQRT(I$2^2-H$2^2*SIN(A66*PI()/180)^2)+H$2*(PI()*J$2/30)*SIN(A66*PI()/180))/1000</f>
        <v>-27.1011496182358</v>
      </c>
      <c r="D66" s="12" t="n">
        <f aca="false">(PI()^2*J$2^2*H$2*COS(PI()*A66/180)/900+SQRT(2)*PI()^2*J$2^2*H$2^2*(4*(2*I$2^2-H$2^2)*COS(PI()*A66/90)+H$2^2*(COS(PI()*A66/45)+3))/(3600*(H$2^2*COS(PI()*A66/90)+2*I$2^2-H$2^2)^(3/2)))/1000</f>
        <v>25338.0587425773</v>
      </c>
      <c r="E66" s="20" t="n">
        <f aca="false">D66/1000</f>
        <v>25.3380587425773</v>
      </c>
    </row>
    <row r="67" customFormat="false" ht="12.75" hidden="false" customHeight="false" outlineLevel="0" collapsed="false">
      <c r="A67" s="19" t="n">
        <v>325</v>
      </c>
      <c r="B67" s="11" t="n">
        <f aca="false">I$2+H$2-SQRT(I$2^2-H$2^2*SIN(A67*PI()/180)^2)-H$2*COS(A67*PI()/180)</f>
        <v>8.8324335757862</v>
      </c>
      <c r="C67" s="11" t="n">
        <f aca="false">(H$2^2*(PI()*J$2/30)*SIN(A67*PI()/180)*COS(A67*PI()/180)/SQRT(I$2^2-H$2^2*SIN(A67*PI()/180)^2)+H$2*(PI()*J$2/30)*SIN(A67*PI()/180))/1000</f>
        <v>-24.464207216238</v>
      </c>
      <c r="D67" s="12" t="n">
        <f aca="false">(PI()^2*J$2^2*H$2*COS(PI()*A67/180)/900+SQRT(2)*PI()^2*J$2^2*H$2^2*(4*(2*I$2^2-H$2^2)*COS(PI()*A67/90)+H$2^2*(COS(PI()*A67/45)+3))/(3600*(H$2^2*COS(PI()*A67/90)+2*I$2^2-H$2^2)^(3/2)))/1000</f>
        <v>28410.172857965</v>
      </c>
      <c r="E67" s="20" t="n">
        <f aca="false">D67/1000</f>
        <v>28.410172857965</v>
      </c>
    </row>
    <row r="68" customFormat="false" ht="12.75" hidden="false" customHeight="false" outlineLevel="0" collapsed="false">
      <c r="A68" s="19" t="n">
        <v>330</v>
      </c>
      <c r="B68" s="11" t="n">
        <f aca="false">I$2+H$2-SQRT(I$2^2-H$2^2*SIN(A68*PI()/180)^2)-H$2*COS(A68*PI()/180)</f>
        <v>6.57508952356797</v>
      </c>
      <c r="C68" s="11" t="n">
        <f aca="false">(H$2^2*(PI()*J$2/30)*SIN(A68*PI()/180)*COS(A68*PI()/180)/SQRT(I$2^2-H$2^2*SIN(A68*PI()/180)^2)+H$2*(PI()*J$2/30)*SIN(A68*PI()/180))/1000</f>
        <v>-21.5402673938467</v>
      </c>
      <c r="D68" s="12" t="n">
        <f aca="false">(PI()^2*J$2^2*H$2*COS(PI()*A68/180)/900+SQRT(2)*PI()^2*J$2^2*H$2^2*(4*(2*I$2^2-H$2^2)*COS(PI()*A68/90)+H$2^2*(COS(PI()*A68/45)+3))/(3600*(H$2^2*COS(PI()*A68/90)+2*I$2^2-H$2^2)^(3/2)))/1000</f>
        <v>31184.4429447609</v>
      </c>
      <c r="E68" s="20" t="n">
        <f aca="false">D68/1000</f>
        <v>31.1844429447609</v>
      </c>
    </row>
    <row r="69" customFormat="false" ht="12.75" hidden="false" customHeight="false" outlineLevel="0" collapsed="false">
      <c r="A69" s="19" t="n">
        <v>335</v>
      </c>
      <c r="B69" s="11" t="n">
        <f aca="false">I$2+H$2-SQRT(I$2^2-H$2^2*SIN(A69*PI()/180)^2)-H$2*COS(A69*PI()/180)</f>
        <v>4.61720405113427</v>
      </c>
      <c r="C69" s="11" t="n">
        <f aca="false">(H$2^2*(PI()*J$2/30)*SIN(A69*PI()/180)*COS(A69*PI()/180)/SQRT(I$2^2-H$2^2*SIN(A69*PI()/180)^2)+H$2*(PI()*J$2/30)*SIN(A69*PI()/180))/1000</f>
        <v>-18.3608902381253</v>
      </c>
      <c r="D69" s="12" t="n">
        <f aca="false">(PI()^2*J$2^2*H$2*COS(PI()*A69/180)/900+SQRT(2)*PI()^2*J$2^2*H$2^2*(4*(2*I$2^2-H$2^2)*COS(PI()*A69/90)+H$2^2*(COS(PI()*A69/45)+3))/(3600*(H$2^2*COS(PI()*A69/90)+2*I$2^2-H$2^2)^(3/2)))/1000</f>
        <v>33613.7738262217</v>
      </c>
      <c r="E69" s="20" t="n">
        <f aca="false">D69/1000</f>
        <v>33.6137738262217</v>
      </c>
    </row>
    <row r="70" customFormat="false" ht="12.75" hidden="false" customHeight="false" outlineLevel="0" collapsed="false">
      <c r="A70" s="19" t="n">
        <v>340</v>
      </c>
      <c r="B70" s="11" t="n">
        <f aca="false">I$2+H$2-SQRT(I$2^2-H$2^2*SIN(A70*PI()/180)^2)-H$2*COS(A70*PI()/180)</f>
        <v>2.98209462905793</v>
      </c>
      <c r="C70" s="11" t="n">
        <f aca="false">(H$2^2*(PI()*J$2/30)*SIN(A70*PI()/180)*COS(A70*PI()/180)/SQRT(I$2^2-H$2^2*SIN(A70*PI()/180)^2)+H$2*(PI()*J$2/30)*SIN(A70*PI()/180))/1000</f>
        <v>-14.9619367652595</v>
      </c>
      <c r="D70" s="12" t="n">
        <f aca="false">(PI()^2*J$2^2*H$2*COS(PI()*A70/180)/900+SQRT(2)*PI()^2*J$2^2*H$2^2*(4*(2*I$2^2-H$2^2)*COS(PI()*A70/90)+H$2^2*(COS(PI()*A70/45)+3))/(3600*(H$2^2*COS(PI()*A70/90)+2*I$2^2-H$2^2)^(3/2)))/1000</f>
        <v>35657.612603553</v>
      </c>
      <c r="E70" s="20" t="n">
        <f aca="false">D70/1000</f>
        <v>35.657612603553</v>
      </c>
    </row>
    <row r="71" customFormat="false" ht="12.75" hidden="false" customHeight="false" outlineLevel="0" collapsed="false">
      <c r="A71" s="19" t="n">
        <v>345</v>
      </c>
      <c r="B71" s="11" t="n">
        <f aca="false">I$2+H$2-SQRT(I$2^2-H$2^2*SIN(A71*PI()/180)^2)-H$2*COS(A71*PI()/180)</f>
        <v>1.68937910269306</v>
      </c>
      <c r="C71" s="11" t="n">
        <f aca="false">(H$2^2*(PI()*J$2/30)*SIN(A71*PI()/180)*COS(A71*PI()/180)/SQRT(I$2^2-H$2^2*SIN(A71*PI()/180)^2)+H$2*(PI()*J$2/30)*SIN(A71*PI()/180))/1000</f>
        <v>-11.3829040708674</v>
      </c>
      <c r="D71" s="12" t="n">
        <f aca="false">(PI()^2*J$2^2*H$2*COS(PI()*A71/180)/900+SQRT(2)*PI()^2*J$2^2*H$2^2*(4*(2*I$2^2-H$2^2)*COS(PI()*A71/90)+H$2^2*(COS(PI()*A71/45)+3))/(3600*(H$2^2*COS(PI()*A71/90)+2*I$2^2-H$2^2)^(3/2)))/1000</f>
        <v>37282.395274586</v>
      </c>
      <c r="E71" s="20" t="n">
        <f aca="false">D71/1000</f>
        <v>37.282395274586</v>
      </c>
    </row>
    <row r="72" customFormat="false" ht="12.75" hidden="false" customHeight="false" outlineLevel="0" collapsed="false">
      <c r="A72" s="19" t="n">
        <v>350</v>
      </c>
      <c r="B72" s="11" t="n">
        <f aca="false">I$2+H$2-SQRT(I$2^2-H$2^2*SIN(A72*PI()/180)^2)-H$2*COS(A72*PI()/180)</f>
        <v>0.754653308692205</v>
      </c>
      <c r="C72" s="11" t="n">
        <f aca="false">(H$2^2*(PI()*J$2/30)*SIN(A72*PI()/180)*COS(A72*PI()/180)/SQRT(I$2^2-H$2^2*SIN(A72*PI()/180)^2)+H$2*(PI()*J$2/30)*SIN(A72*PI()/180))/1000</f>
        <v>-7.66622521410428</v>
      </c>
      <c r="D72" s="12" t="n">
        <f aca="false">(PI()^2*J$2^2*H$2*COS(PI()*A72/180)/900+SQRT(2)*PI()^2*J$2^2*H$2^2*(4*(2*I$2^2-H$2^2)*COS(PI()*A72/90)+H$2^2*(COS(PI()*A72/45)+3))/(3600*(H$2^2*COS(PI()*A72/90)+2*I$2^2-H$2^2)^(3/2)))/1000</f>
        <v>38461.8278357915</v>
      </c>
      <c r="E72" s="20" t="n">
        <f aca="false">D72/1000</f>
        <v>38.4618278357915</v>
      </c>
    </row>
    <row r="73" customFormat="false" ht="12.75" hidden="false" customHeight="false" outlineLevel="0" collapsed="false">
      <c r="A73" s="19" t="n">
        <v>355</v>
      </c>
      <c r="B73" s="11" t="n">
        <f aca="false">I$2+H$2-SQRT(I$2^2-H$2^2*SIN(A73*PI()/180)^2)-H$2*COS(A73*PI()/180)</f>
        <v>0.189238474287386</v>
      </c>
      <c r="C73" s="11" t="n">
        <f aca="false">(H$2^2*(PI()*J$2/30)*SIN(A73*PI()/180)*COS(A73*PI()/180)/SQRT(I$2^2-H$2^2*SIN(A73*PI()/180)^2)+H$2*(PI()*J$2/30)*SIN(A73*PI()/180))/1000</f>
        <v>-3.85654769065704</v>
      </c>
      <c r="D73" s="12" t="n">
        <f aca="false">(PI()^2*J$2^2*H$2*COS(PI()*A73/180)/900+SQRT(2)*PI()^2*J$2^2*H$2^2*(4*(2*I$2^2-H$2^2)*COS(PI()*A73/90)+H$2^2*(COS(PI()*A73/45)+3))/(3600*(H$2^2*COS(PI()*A73/90)+2*I$2^2-H$2^2)^(3/2)))/1000</f>
        <v>39177.0494244261</v>
      </c>
      <c r="E73" s="20" t="n">
        <f aca="false">D73/1000</f>
        <v>39.1770494244261</v>
      </c>
    </row>
    <row r="74" customFormat="false" ht="13.5" hidden="false" customHeight="false" outlineLevel="0" collapsed="false">
      <c r="A74" s="14" t="n">
        <v>360</v>
      </c>
      <c r="B74" s="16" t="n">
        <f aca="false">I$2+H$2-SQRT(I$2^2-H$2^2*SIN(A74*PI()/180)^2)-H$2*COS(A74*PI()/180)</f>
        <v>0</v>
      </c>
      <c r="C74" s="16" t="n">
        <f aca="false">(H$2^2*(PI()*J$2/30)*SIN(A74*PI()/180)*COS(A74*PI()/180)/SQRT(I$2^2-H$2^2*SIN(A74*PI()/180)^2)+H$2*(PI()*J$2/30)*SIN(A74*PI()/180))/1000</f>
        <v>-1.08461040011179E-014</v>
      </c>
      <c r="D74" s="22" t="n">
        <f aca="false">(PI()^2*J$2^2*H$2*COS(PI()*A74/180)/900+SQRT(2)*PI()^2*J$2^2*H$2^2*(4*(2*I$2^2-H$2^2)*COS(PI()*A74/90)+H$2^2*(COS(PI()*A74/45)+3))/(3600*(H$2^2*COS(PI()*A74/90)+2*I$2^2-H$2^2)^(3/2)))/1000</f>
        <v>39416.718045631</v>
      </c>
      <c r="E74" s="23" t="n">
        <f aca="false">D74/1000</f>
        <v>39.416718045631</v>
      </c>
    </row>
  </sheetData>
  <mergeCells count="1">
    <mergeCell ref="D1:E1"/>
  </mergeCells>
  <printOptions headings="false" gridLines="false" gridLinesSet="true" horizontalCentered="true" verticalCentered="tru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I1:Q77"/>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H32" activeCellId="0" sqref="H32"/>
    </sheetView>
  </sheetViews>
  <sheetFormatPr defaultColWidth="11.41796875" defaultRowHeight="12.75" zeroHeight="false" outlineLevelRow="0" outlineLevelCol="0"/>
  <cols>
    <col collapsed="false" customWidth="true" hidden="false" outlineLevel="0" max="1" min="1" style="24" width="11.99"/>
    <col collapsed="false" customWidth="true" hidden="false" outlineLevel="0" max="2" min="2" style="24" width="11.13"/>
    <col collapsed="false" customWidth="true" hidden="false" outlineLevel="0" max="3" min="3" style="24" width="10.13"/>
    <col collapsed="false" customWidth="true" hidden="false" outlineLevel="0" max="5" min="4" style="24" width="9.56"/>
    <col collapsed="false" customWidth="true" hidden="false" outlineLevel="0" max="6" min="6" style="24" width="11.13"/>
    <col collapsed="false" customWidth="true" hidden="false" outlineLevel="0" max="7" min="7" style="24" width="18.41"/>
    <col collapsed="false" customWidth="true" hidden="false" outlineLevel="0" max="8" min="8" style="24" width="10.28"/>
    <col collapsed="false" customWidth="false" hidden="false" outlineLevel="0" max="257" min="9" style="24" width="11.42"/>
  </cols>
  <sheetData>
    <row r="1" customFormat="false" ht="12.75" hidden="false" customHeight="false" outlineLevel="0" collapsed="false">
      <c r="I1" s="1" t="s">
        <v>11</v>
      </c>
      <c r="J1" s="1" t="s">
        <v>12</v>
      </c>
      <c r="K1" s="1" t="s">
        <v>13</v>
      </c>
    </row>
    <row r="2" customFormat="false" ht="12.75" hidden="false" customHeight="false" outlineLevel="0" collapsed="false">
      <c r="I2" s="1" t="n">
        <v>39</v>
      </c>
      <c r="J2" s="1" t="n">
        <v>141.5</v>
      </c>
      <c r="K2" s="25" t="n">
        <f aca="false">COS(I5*PI()/180)+$I$2/$J$2*COS(2*I5*PI()/180)-1/4*($I$2/$J$2)^3*COS(4*I5*PI()/180)+1/14*($I$2/$J$2)^5*COS(6*I5*PI()/180)</f>
        <v>1.27049761246635</v>
      </c>
    </row>
    <row r="4" customFormat="false" ht="38.25" hidden="false" customHeight="false" outlineLevel="0" collapsed="false">
      <c r="I4" s="1" t="s">
        <v>0</v>
      </c>
      <c r="J4" s="1" t="s">
        <v>14</v>
      </c>
      <c r="K4" s="1" t="s">
        <v>15</v>
      </c>
      <c r="L4" s="1" t="s">
        <v>16</v>
      </c>
      <c r="M4" s="1" t="s">
        <v>17</v>
      </c>
      <c r="N4" s="1" t="s">
        <v>18</v>
      </c>
      <c r="P4" s="26" t="s">
        <v>19</v>
      </c>
      <c r="Q4" s="26" t="s">
        <v>20</v>
      </c>
    </row>
    <row r="5" customFormat="false" ht="12.75" hidden="false" customHeight="false" outlineLevel="0" collapsed="false">
      <c r="I5" s="1" t="n">
        <v>0</v>
      </c>
      <c r="J5" s="25" t="n">
        <f aca="false">(SUM(K5:N5))</f>
        <v>1</v>
      </c>
      <c r="K5" s="25" t="n">
        <f aca="false">COS(I5*PI()/180)/$K$2</f>
        <v>0.787093175294324</v>
      </c>
      <c r="L5" s="25" t="n">
        <f aca="false">$I$2/$J$2*COS(2*I5*PI()/180)/$K$2</f>
        <v>0.216937341600556</v>
      </c>
      <c r="M5" s="25" t="n">
        <f aca="false">-1/4*($I$2/$J$2)^3*COS(4*I5*PI()/180)/$K$2</f>
        <v>-0.00411993777640432</v>
      </c>
      <c r="N5" s="25" t="n">
        <f aca="false">1/14*($I$2/$J$2)^5*COS(6*I5*PI()/180)/$K$2</f>
        <v>8.94208815251741E-005</v>
      </c>
      <c r="O5" s="27"/>
      <c r="P5" s="25" t="n">
        <f aca="false">(J5-K5)</f>
        <v>0.212906824705677</v>
      </c>
      <c r="Q5" s="25" t="n">
        <f aca="false">(J5-K5-L5)</f>
        <v>-0.00403051689487907</v>
      </c>
    </row>
    <row r="6" customFormat="false" ht="12.75" hidden="false" customHeight="false" outlineLevel="0" collapsed="false">
      <c r="I6" s="1" t="n">
        <v>5</v>
      </c>
      <c r="J6" s="25" t="n">
        <f aca="false">(SUM(K6:N6))</f>
        <v>0.993945589686932</v>
      </c>
      <c r="K6" s="25" t="n">
        <f aca="false">COS(I6*PI()/180)/$K$2</f>
        <v>0.784098048132402</v>
      </c>
      <c r="L6" s="25" t="n">
        <f aca="false">$I$2/$J$2*COS(2*I6*PI()/180)/$K$2</f>
        <v>0.213641575926085</v>
      </c>
      <c r="M6" s="25" t="n">
        <f aca="false">-1/4*($I$2/$J$2)^3*COS(4*I6*PI()/180)/$K$2</f>
        <v>-0.00387147512658424</v>
      </c>
      <c r="N6" s="25" t="n">
        <f aca="false">1/14*($I$2/$J$2)^5*COS(6*I6*PI()/180)/$K$2</f>
        <v>7.74407550295994E-005</v>
      </c>
      <c r="O6" s="27"/>
      <c r="P6" s="25" t="n">
        <f aca="false">(J6-K6)</f>
        <v>0.20984754155453</v>
      </c>
      <c r="Q6" s="25" t="n">
        <f aca="false">(J6-K6-L6)</f>
        <v>-0.00379403437155465</v>
      </c>
    </row>
    <row r="7" customFormat="false" ht="12.75" hidden="false" customHeight="false" outlineLevel="0" collapsed="false">
      <c r="I7" s="1" t="n">
        <v>10</v>
      </c>
      <c r="J7" s="25" t="n">
        <f aca="false">(SUM(K7:N7))</f>
        <v>0.975878535448953</v>
      </c>
      <c r="K7" s="25" t="n">
        <f aca="false">COS(I7*PI()/180)/$K$2</f>
        <v>0.775135461372847</v>
      </c>
      <c r="L7" s="25" t="n">
        <f aca="false">$I$2/$J$2*COS(2*I7*PI()/180)/$K$2</f>
        <v>0.203854419074954</v>
      </c>
      <c r="M7" s="25" t="n">
        <f aca="false">-1/4*($I$2/$J$2)^3*COS(4*I7*PI()/180)/$K$2</f>
        <v>-0.00315605543961048</v>
      </c>
      <c r="N7" s="25" t="n">
        <f aca="false">1/14*($I$2/$J$2)^5*COS(6*I7*PI()/180)/$K$2</f>
        <v>4.47104407625871E-005</v>
      </c>
      <c r="O7" s="27"/>
      <c r="P7" s="25" t="n">
        <f aca="false">(J7-K7)</f>
        <v>0.200743074076106</v>
      </c>
      <c r="Q7" s="25" t="n">
        <f aca="false">(J7-K7-L7)</f>
        <v>-0.00311134499884788</v>
      </c>
    </row>
    <row r="8" customFormat="false" ht="12.75" hidden="false" customHeight="false" outlineLevel="0" collapsed="false">
      <c r="I8" s="1" t="n">
        <v>15</v>
      </c>
      <c r="J8" s="25" t="n">
        <f aca="false">(SUM(K8:N8))</f>
        <v>0.946086905679998</v>
      </c>
      <c r="K8" s="25" t="n">
        <f aca="false">COS(I8*PI()/180)/$K$2</f>
        <v>0.760273625712656</v>
      </c>
      <c r="L8" s="25" t="n">
        <f aca="false">$I$2/$J$2*COS(2*I8*PI()/180)/$K$2</f>
        <v>0.187873248855544</v>
      </c>
      <c r="M8" s="25" t="n">
        <f aca="false">-1/4*($I$2/$J$2)^3*COS(4*I8*PI()/180)/$K$2</f>
        <v>-0.00205996888820216</v>
      </c>
      <c r="N8" s="25" t="n">
        <f aca="false">1/14*($I$2/$J$2)^5*COS(6*I8*PI()/180)/$K$2</f>
        <v>5.47544981683696E-021</v>
      </c>
      <c r="O8" s="27"/>
      <c r="P8" s="25" t="n">
        <f aca="false">(J8-K8)</f>
        <v>0.185813279967342</v>
      </c>
      <c r="Q8" s="25" t="n">
        <f aca="false">(J8-K8-L8)</f>
        <v>-0.00205996888820215</v>
      </c>
    </row>
    <row r="9" customFormat="false" ht="12.75" hidden="false" customHeight="false" outlineLevel="0" collapsed="false">
      <c r="I9" s="1" t="n">
        <v>20</v>
      </c>
      <c r="J9" s="25" t="n">
        <f aca="false">(SUM(K9:N9))</f>
        <v>0.905049163605398</v>
      </c>
      <c r="K9" s="25" t="n">
        <f aca="false">COS(I9*PI()/180)/$K$2</f>
        <v>0.739625648695025</v>
      </c>
      <c r="L9" s="25" t="n">
        <f aca="false">$I$2/$J$2*COS(2*I9*PI()/180)/$K$2</f>
        <v>0.166183645038109</v>
      </c>
      <c r="M9" s="25" t="n">
        <f aca="false">-1/4*($I$2/$J$2)^3*COS(4*I9*PI()/180)/$K$2</f>
        <v>-0.000715419686973755</v>
      </c>
      <c r="N9" s="25" t="n">
        <f aca="false">1/14*($I$2/$J$2)^5*COS(6*I9*PI()/180)/$K$2</f>
        <v>-4.47104407625871E-005</v>
      </c>
      <c r="O9" s="27"/>
      <c r="P9" s="25" t="n">
        <f aca="false">(J9-K9)</f>
        <v>0.165423514910373</v>
      </c>
      <c r="Q9" s="25" t="n">
        <f aca="false">(J9-K9-L9)</f>
        <v>-0.000760130127736375</v>
      </c>
    </row>
    <row r="10" customFormat="false" ht="12.75" hidden="false" customHeight="false" outlineLevel="0" collapsed="false">
      <c r="I10" s="1" t="n">
        <v>25</v>
      </c>
      <c r="J10" s="25" t="n">
        <f aca="false">(SUM(K10:N10))</f>
        <v>0.853431288083766</v>
      </c>
      <c r="K10" s="25" t="n">
        <f aca="false">COS(I10*PI()/180)/$K$2</f>
        <v>0.713348673892648</v>
      </c>
      <c r="L10" s="25" t="n">
        <f aca="false">$I$2/$J$2*COS(2*I10*PI()/180)/$K$2</f>
        <v>0.139444635259173</v>
      </c>
      <c r="M10" s="25" t="n">
        <f aca="false">-1/4*($I$2/$J$2)^3*COS(4*I10*PI()/180)/$K$2</f>
        <v>0.000715419686973754</v>
      </c>
      <c r="N10" s="25" t="n">
        <f aca="false">1/14*($I$2/$J$2)^5*COS(6*I10*PI()/180)/$K$2</f>
        <v>-7.74407550295994E-005</v>
      </c>
      <c r="O10" s="27"/>
      <c r="P10" s="25" t="n">
        <f aca="false">(J10-K10)</f>
        <v>0.140082614191118</v>
      </c>
      <c r="Q10" s="25" t="n">
        <f aca="false">(J10-K10-L10)</f>
        <v>0.000637978931944144</v>
      </c>
    </row>
    <row r="11" customFormat="false" ht="12.75" hidden="false" customHeight="false" outlineLevel="0" collapsed="false">
      <c r="I11" s="1" t="n">
        <v>30</v>
      </c>
      <c r="J11" s="25" t="n">
        <f aca="false">(SUM(K11:N11))</f>
        <v>0.792081903757197</v>
      </c>
      <c r="K11" s="25" t="n">
        <f aca="false">COS(I11*PI()/180)/$K$2</f>
        <v>0.681642684950243</v>
      </c>
      <c r="L11" s="25" t="n">
        <f aca="false">$I$2/$J$2*COS(2*I11*PI()/180)/$K$2</f>
        <v>0.108468670800278</v>
      </c>
      <c r="M11" s="25" t="n">
        <f aca="false">-1/4*($I$2/$J$2)^3*COS(4*I11*PI()/180)/$K$2</f>
        <v>0.00205996888820216</v>
      </c>
      <c r="N11" s="25" t="n">
        <f aca="false">1/14*($I$2/$J$2)^5*COS(6*I11*PI()/180)/$K$2</f>
        <v>-8.94208815251741E-005</v>
      </c>
      <c r="O11" s="27"/>
      <c r="P11" s="25" t="n">
        <f aca="false">(J11-K11)</f>
        <v>0.110439218806955</v>
      </c>
      <c r="Q11" s="25" t="n">
        <f aca="false">(J11-K11-L11)</f>
        <v>0.001970548006677</v>
      </c>
    </row>
    <row r="12" customFormat="false" ht="12.75" hidden="false" customHeight="false" outlineLevel="0" collapsed="false">
      <c r="I12" s="1" t="n">
        <v>35</v>
      </c>
      <c r="J12" s="25" t="n">
        <f aca="false">(SUM(K12:N12))</f>
        <v>0.722024538939752</v>
      </c>
      <c r="K12" s="25" t="n">
        <f aca="false">COS(I12*PI()/180)/$K$2</f>
        <v>0.644748983588259</v>
      </c>
      <c r="L12" s="25" t="n">
        <f aca="false">$I$2/$J$2*COS(2*I12*PI()/180)/$K$2</f>
        <v>0.0741969406669116</v>
      </c>
      <c r="M12" s="25" t="n">
        <f aca="false">-1/4*($I$2/$J$2)^3*COS(4*I12*PI()/180)/$K$2</f>
        <v>0.00315605543961048</v>
      </c>
      <c r="N12" s="25" t="n">
        <f aca="false">1/14*($I$2/$J$2)^5*COS(6*I12*PI()/180)/$K$2</f>
        <v>-7.74407550295994E-005</v>
      </c>
      <c r="O12" s="27"/>
      <c r="P12" s="25" t="n">
        <f aca="false">(J12-K12)</f>
        <v>0.0772755553514926</v>
      </c>
      <c r="Q12" s="25" t="n">
        <f aca="false">(J12-K12-L12)</f>
        <v>0.00307861468458093</v>
      </c>
    </row>
    <row r="13" customFormat="false" ht="12.75" hidden="false" customHeight="false" outlineLevel="0" collapsed="false">
      <c r="I13" s="1" t="n">
        <v>40</v>
      </c>
      <c r="J13" s="25" t="n">
        <f aca="false">(SUM(K13:N13))</f>
        <v>0.644445891873755</v>
      </c>
      <c r="K13" s="25" t="n">
        <f aca="false">COS(I13*PI()/180)/$K$2</f>
        <v>0.602948353151088</v>
      </c>
      <c r="L13" s="25" t="n">
        <f aca="false">$I$2/$J$2*COS(2*I13*PI()/180)/$K$2</f>
        <v>0.0376707740368449</v>
      </c>
      <c r="M13" s="25" t="n">
        <f aca="false">-1/4*($I$2/$J$2)^3*COS(4*I13*PI()/180)/$K$2</f>
        <v>0.00387147512658424</v>
      </c>
      <c r="N13" s="25" t="n">
        <f aca="false">1/14*($I$2/$J$2)^5*COS(6*I13*PI()/180)/$K$2</f>
        <v>-4.47104407625871E-005</v>
      </c>
      <c r="O13" s="27"/>
      <c r="P13" s="25" t="n">
        <f aca="false">(J13-K13)</f>
        <v>0.0414975387226665</v>
      </c>
      <c r="Q13" s="25" t="n">
        <f aca="false">(J13-K13-L13)</f>
        <v>0.00382676468582163</v>
      </c>
    </row>
    <row r="14" customFormat="false" ht="12.75" hidden="false" customHeight="false" outlineLevel="0" collapsed="false">
      <c r="I14" s="1" t="n">
        <v>45</v>
      </c>
      <c r="J14" s="25" t="n">
        <f aca="false">(SUM(K14:N14))</f>
        <v>0.560678859452673</v>
      </c>
      <c r="K14" s="25" t="n">
        <f aca="false">COS(I14*PI()/180)/$K$2</f>
        <v>0.556558921676268</v>
      </c>
      <c r="L14" s="25" t="n">
        <f aca="false">$I$2/$J$2*COS(2*I14*PI()/180)/$K$2</f>
        <v>1.32835810503328E-017</v>
      </c>
      <c r="M14" s="25" t="n">
        <f aca="false">-1/4*($I$2/$J$2)^3*COS(4*I14*PI()/180)/$K$2</f>
        <v>0.00411993777640432</v>
      </c>
      <c r="N14" s="25" t="n">
        <f aca="false">1/14*($I$2/$J$2)^5*COS(6*I14*PI()/180)/$K$2</f>
        <v>-1.64263494505109E-020</v>
      </c>
      <c r="O14" s="27"/>
      <c r="P14" s="25" t="n">
        <f aca="false">(J14-K14)</f>
        <v>0.00411993777640429</v>
      </c>
      <c r="Q14" s="25" t="n">
        <f aca="false">(J14-K14-L14)</f>
        <v>0.00411993777640428</v>
      </c>
    </row>
    <row r="15" customFormat="false" ht="12.75" hidden="false" customHeight="false" outlineLevel="0" collapsed="false">
      <c r="I15" s="1" t="n">
        <v>50</v>
      </c>
      <c r="J15" s="25" t="n">
        <f aca="false">(SUM(K15:N15))</f>
        <v>0.472179152278529</v>
      </c>
      <c r="K15" s="25" t="n">
        <f aca="false">COS(I15*PI()/180)/$K$2</f>
        <v>0.505933740748027</v>
      </c>
      <c r="L15" s="25" t="n">
        <f aca="false">$I$2/$J$2*COS(2*I15*PI()/180)/$K$2</f>
        <v>-0.0376707740368448</v>
      </c>
      <c r="M15" s="25" t="n">
        <f aca="false">-1/4*($I$2/$J$2)^3*COS(4*I15*PI()/180)/$K$2</f>
        <v>0.00387147512658424</v>
      </c>
      <c r="N15" s="25" t="n">
        <f aca="false">1/14*($I$2/$J$2)^5*COS(6*I15*PI()/180)/$K$2</f>
        <v>4.47104407625871E-005</v>
      </c>
      <c r="O15" s="27"/>
      <c r="P15" s="25" t="n">
        <f aca="false">(J15-K15)</f>
        <v>-0.033754588469498</v>
      </c>
      <c r="Q15" s="25" t="n">
        <f aca="false">(J15-K15-L15)</f>
        <v>0.00391618556734681</v>
      </c>
    </row>
    <row r="16" customFormat="false" ht="12.75" hidden="false" customHeight="false" outlineLevel="0" collapsed="false">
      <c r="I16" s="1" t="n">
        <v>55</v>
      </c>
      <c r="J16" s="25" t="n">
        <f aca="false">(SUM(K16:N16))</f>
        <v>0.380494654089276</v>
      </c>
      <c r="K16" s="25" t="n">
        <f aca="false">COS(I16*PI()/180)/$K$2</f>
        <v>0.451458098561547</v>
      </c>
      <c r="L16" s="25" t="n">
        <f aca="false">$I$2/$J$2*COS(2*I16*PI()/180)/$K$2</f>
        <v>-0.0741969406669116</v>
      </c>
      <c r="M16" s="25" t="n">
        <f aca="false">-1/4*($I$2/$J$2)^3*COS(4*I16*PI()/180)/$K$2</f>
        <v>0.00315605543961048</v>
      </c>
      <c r="N16" s="25" t="n">
        <f aca="false">1/14*($I$2/$J$2)^5*COS(6*I16*PI()/180)/$K$2</f>
        <v>7.74407550295994E-005</v>
      </c>
      <c r="O16" s="27"/>
      <c r="P16" s="25" t="n">
        <f aca="false">(J16-K16)</f>
        <v>-0.0709634444722715</v>
      </c>
      <c r="Q16" s="25" t="n">
        <f aca="false">(J16-K16-L16)</f>
        <v>0.00323349619464004</v>
      </c>
    </row>
    <row r="17" customFormat="false" ht="12.75" hidden="false" customHeight="false" outlineLevel="0" collapsed="false">
      <c r="I17" s="1" t="n">
        <v>60</v>
      </c>
      <c r="J17" s="25" t="n">
        <f aca="false">(SUM(K17:N17))</f>
        <v>0.287227306616611</v>
      </c>
      <c r="K17" s="25" t="n">
        <f aca="false">COS(I17*PI()/180)/$K$2</f>
        <v>0.393546587647162</v>
      </c>
      <c r="L17" s="25" t="n">
        <f aca="false">$I$2/$J$2*COS(2*I17*PI()/180)/$K$2</f>
        <v>-0.108468670800278</v>
      </c>
      <c r="M17" s="25" t="n">
        <f aca="false">-1/4*($I$2/$J$2)^3*COS(4*I17*PI()/180)/$K$2</f>
        <v>0.00205996888820216</v>
      </c>
      <c r="N17" s="25" t="n">
        <f aca="false">1/14*($I$2/$J$2)^5*COS(6*I17*PI()/180)/$K$2</f>
        <v>8.94208815251741E-005</v>
      </c>
      <c r="O17" s="27"/>
      <c r="P17" s="25" t="n">
        <f aca="false">(J17-K17)</f>
        <v>-0.10631928103055</v>
      </c>
      <c r="Q17" s="25" t="n">
        <f aca="false">(J17-K17-L17)</f>
        <v>0.00214938976972734</v>
      </c>
    </row>
    <row r="18" customFormat="false" ht="12.75" hidden="false" customHeight="false" outlineLevel="0" collapsed="false">
      <c r="I18" s="1" t="n">
        <v>65</v>
      </c>
      <c r="J18" s="25" t="n">
        <f aca="false">(SUM(K18:N18))</f>
        <v>0.193988174753685</v>
      </c>
      <c r="K18" s="25" t="n">
        <f aca="false">COS(I18*PI()/180)/$K$2</f>
        <v>0.332639949570855</v>
      </c>
      <c r="L18" s="25" t="n">
        <f aca="false">$I$2/$J$2*COS(2*I18*PI()/180)/$K$2</f>
        <v>-0.139444635259173</v>
      </c>
      <c r="M18" s="25" t="n">
        <f aca="false">-1/4*($I$2/$J$2)^3*COS(4*I18*PI()/180)/$K$2</f>
        <v>0.000715419686973754</v>
      </c>
      <c r="N18" s="25" t="n">
        <f aca="false">1/14*($I$2/$J$2)^5*COS(6*I18*PI()/180)/$K$2</f>
        <v>7.74407550295994E-005</v>
      </c>
      <c r="O18" s="27"/>
      <c r="P18" s="25" t="n">
        <f aca="false">(J18-K18)</f>
        <v>-0.13865177481717</v>
      </c>
      <c r="Q18" s="25" t="n">
        <f aca="false">(J18-K18-L18)</f>
        <v>0.000792860442003357</v>
      </c>
    </row>
    <row r="19" customFormat="false" ht="12.75" hidden="false" customHeight="false" outlineLevel="0" collapsed="false">
      <c r="I19" s="1" t="n">
        <v>70</v>
      </c>
      <c r="J19" s="25" t="n">
        <f aca="false">(SUM(K19:N19))</f>
        <v>0.1023473663405</v>
      </c>
      <c r="K19" s="25" t="n">
        <f aca="false">COS(I19*PI()/180)/$K$2</f>
        <v>0.26920172062482</v>
      </c>
      <c r="L19" s="25" t="n">
        <f aca="false">$I$2/$J$2*COS(2*I19*PI()/180)/$K$2</f>
        <v>-0.166183645038109</v>
      </c>
      <c r="M19" s="25" t="n">
        <f aca="false">-1/4*($I$2/$J$2)^3*COS(4*I19*PI()/180)/$K$2</f>
        <v>-0.000715419686973753</v>
      </c>
      <c r="N19" s="25" t="n">
        <f aca="false">1/14*($I$2/$J$2)^5*COS(6*I19*PI()/180)/$K$2</f>
        <v>4.4710440762587E-005</v>
      </c>
      <c r="O19" s="27"/>
      <c r="P19" s="25" t="n">
        <f aca="false">(J19-K19)</f>
        <v>-0.16685435428432</v>
      </c>
      <c r="Q19" s="25" t="n">
        <f aca="false">(J19-K19-L19)</f>
        <v>-0.000670709246211154</v>
      </c>
    </row>
    <row r="20" customFormat="false" ht="12.75" hidden="false" customHeight="false" outlineLevel="0" collapsed="false">
      <c r="I20" s="1" t="n">
        <v>75</v>
      </c>
      <c r="J20" s="25" t="n">
        <f aca="false">(SUM(K20:N20))</f>
        <v>0.0137814862926417</v>
      </c>
      <c r="K20" s="25" t="n">
        <f aca="false">COS(I20*PI()/180)/$K$2</f>
        <v>0.203714704036388</v>
      </c>
      <c r="L20" s="25" t="n">
        <f aca="false">$I$2/$J$2*COS(2*I20*PI()/180)/$K$2</f>
        <v>-0.187873248855544</v>
      </c>
      <c r="M20" s="25" t="n">
        <f aca="false">-1/4*($I$2/$J$2)^3*COS(4*I20*PI()/180)/$K$2</f>
        <v>-0.00205996888820216</v>
      </c>
      <c r="N20" s="25" t="n">
        <f aca="false">1/14*($I$2/$J$2)^5*COS(6*I20*PI()/180)/$K$2</f>
        <v>2.73772490841848E-020</v>
      </c>
      <c r="O20" s="27"/>
      <c r="P20" s="25" t="n">
        <f aca="false">(J20-K20)</f>
        <v>-0.189933217743746</v>
      </c>
      <c r="Q20" s="25" t="n">
        <f aca="false">(J20-K20-L20)</f>
        <v>-0.00205996888820215</v>
      </c>
    </row>
    <row r="21" customFormat="false" ht="12.75" hidden="false" customHeight="false" outlineLevel="0" collapsed="false">
      <c r="I21" s="1" t="n">
        <v>80</v>
      </c>
      <c r="J21" s="25" t="n">
        <f aca="false">(SUM(K21:N21))</f>
        <v>-0.0703778894113899</v>
      </c>
      <c r="K21" s="25" t="n">
        <f aca="false">COS(I21*PI()/180)/$K$2</f>
        <v>0.136677295543937</v>
      </c>
      <c r="L21" s="25" t="n">
        <f aca="false">$I$2/$J$2*COS(2*I21*PI()/180)/$K$2</f>
        <v>-0.203854419074954</v>
      </c>
      <c r="M21" s="25" t="n">
        <f aca="false">-1/4*($I$2/$J$2)^3*COS(4*I21*PI()/180)/$K$2</f>
        <v>-0.00315605543961048</v>
      </c>
      <c r="N21" s="25" t="n">
        <f aca="false">1/14*($I$2/$J$2)^5*COS(6*I21*PI()/180)/$K$2</f>
        <v>-4.4710440762587E-005</v>
      </c>
      <c r="O21" s="27"/>
      <c r="P21" s="25" t="n">
        <f aca="false">(J21-K21)</f>
        <v>-0.207055184955327</v>
      </c>
      <c r="Q21" s="25" t="n">
        <f aca="false">(J21-K21-L21)</f>
        <v>-0.00320076588037307</v>
      </c>
    </row>
    <row r="22" customFormat="false" ht="12.75" hidden="false" customHeight="false" outlineLevel="0" collapsed="false">
      <c r="I22" s="1" t="n">
        <v>85</v>
      </c>
      <c r="J22" s="25" t="n">
        <f aca="false">(SUM(K22:N22))</f>
        <v>-0.148990801503309</v>
      </c>
      <c r="K22" s="25" t="n">
        <f aca="false">COS(I22*PI()/180)/$K$2</f>
        <v>0.0685996903043895</v>
      </c>
      <c r="L22" s="25" t="n">
        <f aca="false">$I$2/$J$2*COS(2*I22*PI()/180)/$K$2</f>
        <v>-0.213641575926085</v>
      </c>
      <c r="M22" s="25" t="n">
        <f aca="false">-1/4*($I$2/$J$2)^3*COS(4*I22*PI()/180)/$K$2</f>
        <v>-0.00387147512658424</v>
      </c>
      <c r="N22" s="25" t="n">
        <f aca="false">1/14*($I$2/$J$2)^5*COS(6*I22*PI()/180)/$K$2</f>
        <v>-7.74407550295994E-005</v>
      </c>
      <c r="O22" s="27"/>
      <c r="P22" s="25" t="n">
        <f aca="false">(J22-K22)</f>
        <v>-0.217590491807699</v>
      </c>
      <c r="Q22" s="25" t="n">
        <f aca="false">(J22-K22-L22)</f>
        <v>-0.00394891588161386</v>
      </c>
    </row>
    <row r="23" customFormat="false" ht="12.75" hidden="false" customHeight="false" outlineLevel="0" collapsed="false">
      <c r="I23" s="1" t="n">
        <v>90</v>
      </c>
      <c r="J23" s="25" t="n">
        <f aca="false">(SUM(K23:N23))</f>
        <v>-0.221146700258485</v>
      </c>
      <c r="K23" s="25" t="n">
        <f aca="false">COS(I23*PI()/180)/$K$2</f>
        <v>4.8195556887746E-017</v>
      </c>
      <c r="L23" s="25" t="n">
        <f aca="false">$I$2/$J$2*COS(2*I23*PI()/180)/$K$2</f>
        <v>-0.216937341600556</v>
      </c>
      <c r="M23" s="25" t="n">
        <f aca="false">-1/4*($I$2/$J$2)^3*COS(4*I23*PI()/180)/$K$2</f>
        <v>-0.00411993777640432</v>
      </c>
      <c r="N23" s="25" t="n">
        <f aca="false">1/14*($I$2/$J$2)^5*COS(6*I23*PI()/180)/$K$2</f>
        <v>-8.94208815251741E-005</v>
      </c>
      <c r="O23" s="27"/>
      <c r="P23" s="25" t="n">
        <f aca="false">(J23-K23)</f>
        <v>-0.221146700258485</v>
      </c>
      <c r="Q23" s="25" t="n">
        <f aca="false">(J23-K23-L23)</f>
        <v>-0.00420935865792949</v>
      </c>
    </row>
    <row r="24" customFormat="false" ht="12.75" hidden="false" customHeight="false" outlineLevel="0" collapsed="false">
      <c r="I24" s="1" t="n">
        <v>95</v>
      </c>
      <c r="J24" s="25" t="n">
        <f aca="false">(SUM(K24:N24))</f>
        <v>-0.286190182112088</v>
      </c>
      <c r="K24" s="25" t="n">
        <f aca="false">COS(I24*PI()/180)/$K$2</f>
        <v>-0.0685996903043895</v>
      </c>
      <c r="L24" s="25" t="n">
        <f aca="false">$I$2/$J$2*COS(2*I24*PI()/180)/$K$2</f>
        <v>-0.213641575926085</v>
      </c>
      <c r="M24" s="25" t="n">
        <f aca="false">-1/4*($I$2/$J$2)^3*COS(4*I24*PI()/180)/$K$2</f>
        <v>-0.00387147512658424</v>
      </c>
      <c r="N24" s="25" t="n">
        <f aca="false">1/14*($I$2/$J$2)^5*COS(6*I24*PI()/180)/$K$2</f>
        <v>-7.74407550295994E-005</v>
      </c>
      <c r="O24" s="27"/>
      <c r="P24" s="25" t="n">
        <f aca="false">(J24-K24)</f>
        <v>-0.217590491807699</v>
      </c>
      <c r="Q24" s="25" t="n">
        <f aca="false">(J24-K24-L24)</f>
        <v>-0.00394891588161384</v>
      </c>
    </row>
    <row r="25" customFormat="false" ht="12.75" hidden="false" customHeight="false" outlineLevel="0" collapsed="false">
      <c r="I25" s="1" t="n">
        <v>100</v>
      </c>
      <c r="J25" s="25" t="n">
        <f aca="false">(SUM(K25:N25))</f>
        <v>-0.343732480499264</v>
      </c>
      <c r="K25" s="25" t="n">
        <f aca="false">COS(I25*PI()/180)/$K$2</f>
        <v>-0.136677295543937</v>
      </c>
      <c r="L25" s="25" t="n">
        <f aca="false">$I$2/$J$2*COS(2*I25*PI()/180)/$K$2</f>
        <v>-0.203854419074954</v>
      </c>
      <c r="M25" s="25" t="n">
        <f aca="false">-1/4*($I$2/$J$2)^3*COS(4*I25*PI()/180)/$K$2</f>
        <v>-0.00315605543961048</v>
      </c>
      <c r="N25" s="25" t="n">
        <f aca="false">1/14*($I$2/$J$2)^5*COS(6*I25*PI()/180)/$K$2</f>
        <v>-4.47104407625871E-005</v>
      </c>
      <c r="O25" s="27"/>
      <c r="P25" s="25" t="n">
        <f aca="false">(J25-K25)</f>
        <v>-0.207055184955327</v>
      </c>
      <c r="Q25" s="25" t="n">
        <f aca="false">(J25-K25-L25)</f>
        <v>-0.0032007658803731</v>
      </c>
    </row>
    <row r="26" customFormat="false" ht="12.75" hidden="false" customHeight="false" outlineLevel="0" collapsed="false">
      <c r="I26" s="1" t="n">
        <v>105</v>
      </c>
      <c r="J26" s="25" t="n">
        <f aca="false">(SUM(K26:N26))</f>
        <v>-0.393647921780134</v>
      </c>
      <c r="K26" s="25" t="n">
        <f aca="false">COS(I26*PI()/180)/$K$2</f>
        <v>-0.203714704036388</v>
      </c>
      <c r="L26" s="25" t="n">
        <f aca="false">$I$2/$J$2*COS(2*I26*PI()/180)/$K$2</f>
        <v>-0.187873248855544</v>
      </c>
      <c r="M26" s="25" t="n">
        <f aca="false">-1/4*($I$2/$J$2)^3*COS(4*I26*PI()/180)/$K$2</f>
        <v>-0.00205996888820216</v>
      </c>
      <c r="N26" s="25" t="n">
        <f aca="false">1/14*($I$2/$J$2)^5*COS(6*I26*PI()/180)/$K$2</f>
        <v>-3.83281487178587E-020</v>
      </c>
      <c r="O26" s="27"/>
      <c r="P26" s="25" t="n">
        <f aca="false">(J26-K26)</f>
        <v>-0.189933217743746</v>
      </c>
      <c r="Q26" s="25" t="n">
        <f aca="false">(J26-K26-L26)</f>
        <v>-0.00205996888820215</v>
      </c>
    </row>
    <row r="27" customFormat="false" ht="12.75" hidden="false" customHeight="false" outlineLevel="0" collapsed="false">
      <c r="I27" s="1" t="n">
        <v>110</v>
      </c>
      <c r="J27" s="25" t="n">
        <f aca="false">(SUM(K27:N27))</f>
        <v>-0.436056074909141</v>
      </c>
      <c r="K27" s="25" t="n">
        <f aca="false">COS(I27*PI()/180)/$K$2</f>
        <v>-0.26920172062482</v>
      </c>
      <c r="L27" s="25" t="n">
        <f aca="false">$I$2/$J$2*COS(2*I27*PI()/180)/$K$2</f>
        <v>-0.166183645038109</v>
      </c>
      <c r="M27" s="25" t="n">
        <f aca="false">-1/4*($I$2/$J$2)^3*COS(4*I27*PI()/180)/$K$2</f>
        <v>-0.000715419686973755</v>
      </c>
      <c r="N27" s="25" t="n">
        <f aca="false">1/14*($I$2/$J$2)^5*COS(6*I27*PI()/180)/$K$2</f>
        <v>4.4710440762587E-005</v>
      </c>
      <c r="O27" s="27"/>
      <c r="P27" s="25" t="n">
        <f aca="false">(J27-K27)</f>
        <v>-0.16685435428432</v>
      </c>
      <c r="Q27" s="25" t="n">
        <f aca="false">(J27-K27-L27)</f>
        <v>-0.000670709246211182</v>
      </c>
    </row>
    <row r="28" customFormat="false" ht="12.75" hidden="false" customHeight="false" outlineLevel="0" collapsed="false">
      <c r="I28" s="1" t="n">
        <v>115</v>
      </c>
      <c r="J28" s="25" t="n">
        <f aca="false">(SUM(K28:N28))</f>
        <v>-0.471291724388025</v>
      </c>
      <c r="K28" s="25" t="n">
        <f aca="false">COS(I28*PI()/180)/$K$2</f>
        <v>-0.332639949570855</v>
      </c>
      <c r="L28" s="25" t="n">
        <f aca="false">$I$2/$J$2*COS(2*I28*PI()/180)/$K$2</f>
        <v>-0.139444635259173</v>
      </c>
      <c r="M28" s="25" t="n">
        <f aca="false">-1/4*($I$2/$J$2)^3*COS(4*I28*PI()/180)/$K$2</f>
        <v>0.000715419686973752</v>
      </c>
      <c r="N28" s="25" t="n">
        <f aca="false">1/14*($I$2/$J$2)^5*COS(6*I28*PI()/180)/$K$2</f>
        <v>7.74407550295994E-005</v>
      </c>
      <c r="O28" s="27"/>
      <c r="P28" s="25" t="n">
        <f aca="false">(J28-K28)</f>
        <v>-0.13865177481717</v>
      </c>
      <c r="Q28" s="25" t="n">
        <f aca="false">(J28-K28-L28)</f>
        <v>0.000792860442003329</v>
      </c>
    </row>
    <row r="29" customFormat="false" ht="12.75" hidden="false" customHeight="false" outlineLevel="0" collapsed="false">
      <c r="I29" s="1" t="n">
        <v>120</v>
      </c>
      <c r="J29" s="25" t="n">
        <f aca="false">(SUM(K29:N29))</f>
        <v>-0.499865868677712</v>
      </c>
      <c r="K29" s="25" t="n">
        <f aca="false">COS(I29*PI()/180)/$K$2</f>
        <v>-0.393546587647162</v>
      </c>
      <c r="L29" s="25" t="n">
        <f aca="false">$I$2/$J$2*COS(2*I29*PI()/180)/$K$2</f>
        <v>-0.108468670800278</v>
      </c>
      <c r="M29" s="25" t="n">
        <f aca="false">-1/4*($I$2/$J$2)^3*COS(4*I29*PI()/180)/$K$2</f>
        <v>0.00205996888820215</v>
      </c>
      <c r="N29" s="25" t="n">
        <f aca="false">1/14*($I$2/$J$2)^5*COS(6*I29*PI()/180)/$K$2</f>
        <v>8.94208815251741E-005</v>
      </c>
      <c r="O29" s="27"/>
      <c r="P29" s="25" t="n">
        <f aca="false">(J29-K29)</f>
        <v>-0.106319281030551</v>
      </c>
      <c r="Q29" s="25" t="n">
        <f aca="false">(J29-K29-L29)</f>
        <v>0.00214938976972735</v>
      </c>
    </row>
    <row r="30" customFormat="false" ht="12.75" hidden="false" customHeight="false" outlineLevel="0" collapsed="false">
      <c r="I30" s="1" t="n">
        <v>125</v>
      </c>
      <c r="J30" s="25" t="n">
        <f aca="false">(SUM(K30:N30))</f>
        <v>-0.522421543033819</v>
      </c>
      <c r="K30" s="25" t="n">
        <f aca="false">COS(I30*PI()/180)/$K$2</f>
        <v>-0.451458098561547</v>
      </c>
      <c r="L30" s="25" t="n">
        <f aca="false">$I$2/$J$2*COS(2*I30*PI()/180)/$K$2</f>
        <v>-0.0741969406669117</v>
      </c>
      <c r="M30" s="25" t="n">
        <f aca="false">-1/4*($I$2/$J$2)^3*COS(4*I30*PI()/180)/$K$2</f>
        <v>0.00315605543961048</v>
      </c>
      <c r="N30" s="25" t="n">
        <f aca="false">1/14*($I$2/$J$2)^5*COS(6*I30*PI()/180)/$K$2</f>
        <v>7.74407550295994E-005</v>
      </c>
      <c r="O30" s="27"/>
      <c r="P30" s="25" t="n">
        <f aca="false">(J30-K30)</f>
        <v>-0.0709634444722717</v>
      </c>
      <c r="Q30" s="25" t="n">
        <f aca="false">(J30-K30-L30)</f>
        <v>0.00323349619464008</v>
      </c>
    </row>
    <row r="31" customFormat="false" ht="12.75" hidden="false" customHeight="false" outlineLevel="0" collapsed="false">
      <c r="I31" s="1" t="n">
        <v>130</v>
      </c>
      <c r="J31" s="25" t="n">
        <f aca="false">(SUM(K31:N31))</f>
        <v>-0.539688329217525</v>
      </c>
      <c r="K31" s="25" t="n">
        <f aca="false">COS(I31*PI()/180)/$K$2</f>
        <v>-0.505933740748027</v>
      </c>
      <c r="L31" s="25" t="n">
        <f aca="false">$I$2/$J$2*COS(2*I31*PI()/180)/$K$2</f>
        <v>-0.0376707740368448</v>
      </c>
      <c r="M31" s="25" t="n">
        <f aca="false">-1/4*($I$2/$J$2)^3*COS(4*I31*PI()/180)/$K$2</f>
        <v>0.00387147512658424</v>
      </c>
      <c r="N31" s="25" t="n">
        <f aca="false">1/14*($I$2/$J$2)^5*COS(6*I31*PI()/180)/$K$2</f>
        <v>4.47104407625872E-005</v>
      </c>
      <c r="O31" s="27"/>
      <c r="P31" s="25" t="n">
        <f aca="false">(J31-K31)</f>
        <v>-0.033754588469498</v>
      </c>
      <c r="Q31" s="25" t="n">
        <f aca="false">(J31-K31-L31)</f>
        <v>0.00391618556734687</v>
      </c>
    </row>
    <row r="32" customFormat="false" ht="12.75" hidden="false" customHeight="false" outlineLevel="0" collapsed="false">
      <c r="I32" s="1" t="n">
        <v>135</v>
      </c>
      <c r="J32" s="25" t="n">
        <f aca="false">(SUM(K32:N32))</f>
        <v>-0.552438983899864</v>
      </c>
      <c r="K32" s="25" t="n">
        <f aca="false">COS(I32*PI()/180)/$K$2</f>
        <v>-0.556558921676268</v>
      </c>
      <c r="L32" s="25" t="n">
        <f aca="false">$I$2/$J$2*COS(2*I32*PI()/180)/$K$2</f>
        <v>-3.98507431509985E-017</v>
      </c>
      <c r="M32" s="25" t="n">
        <f aca="false">-1/4*($I$2/$J$2)^3*COS(4*I32*PI()/180)/$K$2</f>
        <v>0.00411993777640432</v>
      </c>
      <c r="N32" s="25" t="n">
        <f aca="false">1/14*($I$2/$J$2)^5*COS(6*I32*PI()/180)/$K$2</f>
        <v>2.08122442833975E-019</v>
      </c>
      <c r="O32" s="27"/>
      <c r="P32" s="25" t="n">
        <f aca="false">(J32-K32)</f>
        <v>0.00411993777640429</v>
      </c>
      <c r="Q32" s="25" t="n">
        <f aca="false">(J32-K32-L32)</f>
        <v>0.00411993777640433</v>
      </c>
    </row>
    <row r="33" customFormat="false" ht="12.75" hidden="false" customHeight="false" outlineLevel="0" collapsed="false">
      <c r="I33" s="1" t="n">
        <v>140</v>
      </c>
      <c r="J33" s="25" t="n">
        <f aca="false">(SUM(K33:N33))</f>
        <v>-0.561450814428422</v>
      </c>
      <c r="K33" s="25" t="n">
        <f aca="false">COS(I33*PI()/180)/$K$2</f>
        <v>-0.602948353151088</v>
      </c>
      <c r="L33" s="25" t="n">
        <f aca="false">$I$2/$J$2*COS(2*I33*PI()/180)/$K$2</f>
        <v>0.0376707740368448</v>
      </c>
      <c r="M33" s="25" t="n">
        <f aca="false">-1/4*($I$2/$J$2)^3*COS(4*I33*PI()/180)/$K$2</f>
        <v>0.00387147512658424</v>
      </c>
      <c r="N33" s="25" t="n">
        <f aca="false">1/14*($I$2/$J$2)^5*COS(6*I33*PI()/180)/$K$2</f>
        <v>-4.47104407625871E-005</v>
      </c>
      <c r="O33" s="27"/>
      <c r="P33" s="25" t="n">
        <f aca="false">(J33-K33)</f>
        <v>0.0414975387226664</v>
      </c>
      <c r="Q33" s="25" t="n">
        <f aca="false">(J33-K33-L33)</f>
        <v>0.0038267646858216</v>
      </c>
    </row>
    <row r="34" customFormat="false" ht="12.75" hidden="false" customHeight="false" outlineLevel="0" collapsed="false">
      <c r="I34" s="1" t="n">
        <v>145</v>
      </c>
      <c r="J34" s="25" t="n">
        <f aca="false">(SUM(K34:N34))</f>
        <v>-0.567473428236767</v>
      </c>
      <c r="K34" s="25" t="n">
        <f aca="false">COS(I34*PI()/180)/$K$2</f>
        <v>-0.644748983588259</v>
      </c>
      <c r="L34" s="25" t="n">
        <f aca="false">$I$2/$J$2*COS(2*I34*PI()/180)/$K$2</f>
        <v>0.0741969406669115</v>
      </c>
      <c r="M34" s="25" t="n">
        <f aca="false">-1/4*($I$2/$J$2)^3*COS(4*I34*PI()/180)/$K$2</f>
        <v>0.00315605543961049</v>
      </c>
      <c r="N34" s="25" t="n">
        <f aca="false">1/14*($I$2/$J$2)^5*COS(6*I34*PI()/180)/$K$2</f>
        <v>-7.74407550295994E-005</v>
      </c>
      <c r="O34" s="27"/>
      <c r="P34" s="25" t="n">
        <f aca="false">(J34-K34)</f>
        <v>0.0772755553514923</v>
      </c>
      <c r="Q34" s="25" t="n">
        <f aca="false">(J34-K34-L34)</f>
        <v>0.00307861468458086</v>
      </c>
    </row>
    <row r="35" customFormat="false" ht="12.75" hidden="false" customHeight="false" outlineLevel="0" collapsed="false">
      <c r="I35" s="1" t="n">
        <v>150</v>
      </c>
      <c r="J35" s="25" t="n">
        <f aca="false">(SUM(K35:N35))</f>
        <v>-0.571203466143288</v>
      </c>
      <c r="K35" s="25" t="n">
        <f aca="false">COS(I35*PI()/180)/$K$2</f>
        <v>-0.681642684950243</v>
      </c>
      <c r="L35" s="25" t="n">
        <f aca="false">$I$2/$J$2*COS(2*I35*PI()/180)/$K$2</f>
        <v>0.108468670800278</v>
      </c>
      <c r="M35" s="25" t="n">
        <f aca="false">-1/4*($I$2/$J$2)^3*COS(4*I35*PI()/180)/$K$2</f>
        <v>0.00205996888820216</v>
      </c>
      <c r="N35" s="25" t="n">
        <f aca="false">1/14*($I$2/$J$2)^5*COS(6*I35*PI()/180)/$K$2</f>
        <v>-8.94208815251741E-005</v>
      </c>
      <c r="O35" s="27"/>
      <c r="P35" s="25" t="n">
        <f aca="false">(J35-K35)</f>
        <v>0.110439218806955</v>
      </c>
      <c r="Q35" s="25" t="n">
        <f aca="false">(J35-K35-L35)</f>
        <v>0.001970548006677</v>
      </c>
    </row>
    <row r="36" customFormat="false" ht="12.75" hidden="false" customHeight="false" outlineLevel="0" collapsed="false">
      <c r="I36" s="1" t="n">
        <v>155</v>
      </c>
      <c r="J36" s="25" t="n">
        <f aca="false">(SUM(K36:N36))</f>
        <v>-0.573266059701531</v>
      </c>
      <c r="K36" s="25" t="n">
        <f aca="false">COS(I36*PI()/180)/$K$2</f>
        <v>-0.713348673892648</v>
      </c>
      <c r="L36" s="25" t="n">
        <f aca="false">$I$2/$J$2*COS(2*I36*PI()/180)/$K$2</f>
        <v>0.139444635259173</v>
      </c>
      <c r="M36" s="25" t="n">
        <f aca="false">-1/4*($I$2/$J$2)^3*COS(4*I36*PI()/180)/$K$2</f>
        <v>0.000715419686973756</v>
      </c>
      <c r="N36" s="25" t="n">
        <f aca="false">1/14*($I$2/$J$2)^5*COS(6*I36*PI()/180)/$K$2</f>
        <v>-7.74407550295995E-005</v>
      </c>
      <c r="O36" s="27"/>
      <c r="P36" s="25" t="n">
        <f aca="false">(J36-K36)</f>
        <v>0.140082614191118</v>
      </c>
      <c r="Q36" s="25" t="n">
        <f aca="false">(J36-K36-L36)</f>
        <v>0.000637978931944172</v>
      </c>
    </row>
    <row r="37" customFormat="false" ht="12.75" hidden="false" customHeight="false" outlineLevel="0" collapsed="false">
      <c r="I37" s="1" t="n">
        <v>160</v>
      </c>
      <c r="J37" s="25" t="n">
        <f aca="false">(SUM(K37:N37))</f>
        <v>-0.574202133784653</v>
      </c>
      <c r="K37" s="25" t="n">
        <f aca="false">COS(I37*PI()/180)/$K$2</f>
        <v>-0.739625648695025</v>
      </c>
      <c r="L37" s="25" t="n">
        <f aca="false">$I$2/$J$2*COS(2*I37*PI()/180)/$K$2</f>
        <v>0.166183645038109</v>
      </c>
      <c r="M37" s="25" t="n">
        <f aca="false">-1/4*($I$2/$J$2)^3*COS(4*I37*PI()/180)/$K$2</f>
        <v>-0.000715419686973752</v>
      </c>
      <c r="N37" s="25" t="n">
        <f aca="false">1/14*($I$2/$J$2)^5*COS(6*I37*PI()/180)/$K$2</f>
        <v>-4.47104407625872E-005</v>
      </c>
      <c r="O37" s="27"/>
      <c r="P37" s="25" t="n">
        <f aca="false">(J37-K37)</f>
        <v>0.165423514910373</v>
      </c>
      <c r="Q37" s="25" t="n">
        <f aca="false">(J37-K37-L37)</f>
        <v>-0.000760130127736319</v>
      </c>
    </row>
    <row r="38" customFormat="false" ht="12.75" hidden="false" customHeight="false" outlineLevel="0" collapsed="false">
      <c r="I38" s="1" t="n">
        <v>165</v>
      </c>
      <c r="J38" s="25" t="n">
        <f aca="false">(SUM(K38:N38))</f>
        <v>-0.574460345745314</v>
      </c>
      <c r="K38" s="25" t="n">
        <f aca="false">COS(I38*PI()/180)/$K$2</f>
        <v>-0.760273625712656</v>
      </c>
      <c r="L38" s="25" t="n">
        <f aca="false">$I$2/$J$2*COS(2*I38*PI()/180)/$K$2</f>
        <v>0.187873248855544</v>
      </c>
      <c r="M38" s="25" t="n">
        <f aca="false">-1/4*($I$2/$J$2)^3*COS(4*I38*PI()/180)/$K$2</f>
        <v>-0.00205996888820215</v>
      </c>
      <c r="N38" s="25" t="n">
        <f aca="false">1/14*($I$2/$J$2)^5*COS(6*I38*PI()/180)/$K$2</f>
        <v>9.8613446497236E-020</v>
      </c>
      <c r="O38" s="27"/>
      <c r="P38" s="25" t="n">
        <f aca="false">(J38-K38)</f>
        <v>0.185813279967342</v>
      </c>
      <c r="Q38" s="25" t="n">
        <f aca="false">(J38-K38-L38)</f>
        <v>-0.0020599688882022</v>
      </c>
    </row>
    <row r="39" customFormat="false" ht="12.75" hidden="false" customHeight="false" outlineLevel="0" collapsed="false">
      <c r="I39" s="1" t="n">
        <v>170</v>
      </c>
      <c r="J39" s="25" t="n">
        <f aca="false">(SUM(K39:N39))</f>
        <v>-0.574392387296741</v>
      </c>
      <c r="K39" s="25" t="n">
        <f aca="false">COS(I39*PI()/180)/$K$2</f>
        <v>-0.775135461372847</v>
      </c>
      <c r="L39" s="25" t="n">
        <f aca="false">$I$2/$J$2*COS(2*I39*PI()/180)/$K$2</f>
        <v>0.203854419074954</v>
      </c>
      <c r="M39" s="25" t="n">
        <f aca="false">-1/4*($I$2/$J$2)^3*COS(4*I39*PI()/180)/$K$2</f>
        <v>-0.00315605543961049</v>
      </c>
      <c r="N39" s="25" t="n">
        <f aca="false">1/14*($I$2/$J$2)^5*COS(6*I39*PI()/180)/$K$2</f>
        <v>4.47104407625871E-005</v>
      </c>
      <c r="O39" s="27"/>
      <c r="P39" s="25" t="n">
        <f aca="false">(J39-K39)</f>
        <v>0.200743074076106</v>
      </c>
      <c r="Q39" s="25" t="n">
        <f aca="false">(J39-K39-L39)</f>
        <v>-0.00311134499884788</v>
      </c>
    </row>
    <row r="40" customFormat="false" ht="12.75" hidden="false" customHeight="false" outlineLevel="0" collapsed="false">
      <c r="I40" s="1" t="n">
        <v>175</v>
      </c>
      <c r="J40" s="25" t="n">
        <f aca="false">(SUM(K40:N40))</f>
        <v>-0.574250506577872</v>
      </c>
      <c r="K40" s="25" t="n">
        <f aca="false">COS(I40*PI()/180)/$K$2</f>
        <v>-0.784098048132402</v>
      </c>
      <c r="L40" s="25" t="n">
        <f aca="false">$I$2/$J$2*COS(2*I40*PI()/180)/$K$2</f>
        <v>0.213641575926085</v>
      </c>
      <c r="M40" s="25" t="n">
        <f aca="false">-1/4*($I$2/$J$2)^3*COS(4*I40*PI()/180)/$K$2</f>
        <v>-0.00387147512658424</v>
      </c>
      <c r="N40" s="25" t="n">
        <f aca="false">1/14*($I$2/$J$2)^5*COS(6*I40*PI()/180)/$K$2</f>
        <v>7.74407550295994E-005</v>
      </c>
      <c r="O40" s="27"/>
      <c r="P40" s="25" t="n">
        <f aca="false">(J40-K40)</f>
        <v>0.20984754155453</v>
      </c>
      <c r="Q40" s="25" t="n">
        <f aca="false">(J40-K40-L40)</f>
        <v>-0.00379403437155465</v>
      </c>
    </row>
    <row r="41" customFormat="false" ht="12.75" hidden="false" customHeight="false" outlineLevel="0" collapsed="false">
      <c r="I41" s="1" t="n">
        <v>180</v>
      </c>
      <c r="J41" s="25" t="n">
        <f aca="false">(SUM(K41:N41))</f>
        <v>-0.574186350588647</v>
      </c>
      <c r="K41" s="25" t="n">
        <f aca="false">COS(I41*PI()/180)/$K$2</f>
        <v>-0.787093175294324</v>
      </c>
      <c r="L41" s="25" t="n">
        <f aca="false">$I$2/$J$2*COS(2*I41*PI()/180)/$K$2</f>
        <v>0.216937341600556</v>
      </c>
      <c r="M41" s="25" t="n">
        <f aca="false">-1/4*($I$2/$J$2)^3*COS(4*I41*PI()/180)/$K$2</f>
        <v>-0.00411993777640432</v>
      </c>
      <c r="N41" s="25" t="n">
        <f aca="false">1/14*($I$2/$J$2)^5*COS(6*I41*PI()/180)/$K$2</f>
        <v>8.94208815251741E-005</v>
      </c>
      <c r="O41" s="27"/>
      <c r="P41" s="25" t="n">
        <f aca="false">(J41-K41)</f>
        <v>0.212906824705677</v>
      </c>
      <c r="Q41" s="25" t="n">
        <f aca="false">(J41-K41-L41)</f>
        <v>-0.00403051689487907</v>
      </c>
    </row>
    <row r="42" customFormat="false" ht="12.75" hidden="false" customHeight="false" outlineLevel="0" collapsed="false">
      <c r="I42" s="1" t="n">
        <v>185</v>
      </c>
      <c r="J42" s="25" t="n">
        <f aca="false">(SUM(K42:N42))</f>
        <v>-0.574250506577872</v>
      </c>
      <c r="K42" s="25" t="n">
        <f aca="false">COS(I42*PI()/180)/$K$2</f>
        <v>-0.784098048132402</v>
      </c>
      <c r="L42" s="25" t="n">
        <f aca="false">$I$2/$J$2*COS(2*I42*PI()/180)/$K$2</f>
        <v>0.213641575926085</v>
      </c>
      <c r="M42" s="25" t="n">
        <f aca="false">-1/4*($I$2/$J$2)^3*COS(4*I42*PI()/180)/$K$2</f>
        <v>-0.00387147512658424</v>
      </c>
      <c r="N42" s="25" t="n">
        <f aca="false">1/14*($I$2/$J$2)^5*COS(6*I42*PI()/180)/$K$2</f>
        <v>7.74407550295993E-005</v>
      </c>
      <c r="O42" s="27"/>
      <c r="P42" s="25" t="n">
        <f aca="false">(J42-K42)</f>
        <v>0.20984754155453</v>
      </c>
      <c r="Q42" s="25" t="n">
        <f aca="false">(J42-K42-L42)</f>
        <v>-0.00379403437155468</v>
      </c>
    </row>
    <row r="43" customFormat="false" ht="12.75" hidden="false" customHeight="false" outlineLevel="0" collapsed="false">
      <c r="I43" s="1" t="n">
        <v>190</v>
      </c>
      <c r="J43" s="25" t="n">
        <f aca="false">(SUM(K43:N43))</f>
        <v>-0.574392387296741</v>
      </c>
      <c r="K43" s="25" t="n">
        <f aca="false">COS(I43*PI()/180)/$K$2</f>
        <v>-0.775135461372847</v>
      </c>
      <c r="L43" s="25" t="n">
        <f aca="false">$I$2/$J$2*COS(2*I43*PI()/180)/$K$2</f>
        <v>0.203854419074954</v>
      </c>
      <c r="M43" s="25" t="n">
        <f aca="false">-1/4*($I$2/$J$2)^3*COS(4*I43*PI()/180)/$K$2</f>
        <v>-0.00315605543961048</v>
      </c>
      <c r="N43" s="25" t="n">
        <f aca="false">1/14*($I$2/$J$2)^5*COS(6*I43*PI()/180)/$K$2</f>
        <v>4.4710440762587E-005</v>
      </c>
      <c r="O43" s="27"/>
      <c r="P43" s="25" t="n">
        <f aca="false">(J43-K43)</f>
        <v>0.200743074076106</v>
      </c>
      <c r="Q43" s="25" t="n">
        <f aca="false">(J43-K43-L43)</f>
        <v>-0.00311134499884794</v>
      </c>
    </row>
    <row r="44" customFormat="false" ht="12.75" hidden="false" customHeight="false" outlineLevel="0" collapsed="false">
      <c r="I44" s="1" t="n">
        <v>195</v>
      </c>
      <c r="J44" s="25" t="n">
        <f aca="false">(SUM(K44:N44))</f>
        <v>-0.574460345745314</v>
      </c>
      <c r="K44" s="25" t="n">
        <f aca="false">COS(I44*PI()/180)/$K$2</f>
        <v>-0.760273625712656</v>
      </c>
      <c r="L44" s="25" t="n">
        <f aca="false">$I$2/$J$2*COS(2*I44*PI()/180)/$K$2</f>
        <v>0.187873248855544</v>
      </c>
      <c r="M44" s="25" t="n">
        <f aca="false">-1/4*($I$2/$J$2)^3*COS(4*I44*PI()/180)/$K$2</f>
        <v>-0.00205996888820216</v>
      </c>
      <c r="N44" s="25" t="n">
        <f aca="false">1/14*($I$2/$J$2)^5*COS(6*I44*PI()/180)/$K$2</f>
        <v>-8.76625468635621E-020</v>
      </c>
      <c r="O44" s="27"/>
      <c r="P44" s="25" t="n">
        <f aca="false">(J44-K44)</f>
        <v>0.185813279967342</v>
      </c>
      <c r="Q44" s="25" t="n">
        <f aca="false">(J44-K44-L44)</f>
        <v>-0.0020599688882022</v>
      </c>
    </row>
    <row r="45" customFormat="false" ht="12.75" hidden="false" customHeight="false" outlineLevel="0" collapsed="false">
      <c r="I45" s="1" t="n">
        <v>200</v>
      </c>
      <c r="J45" s="25" t="n">
        <f aca="false">(SUM(K45:N45))</f>
        <v>-0.574202133784653</v>
      </c>
      <c r="K45" s="25" t="n">
        <f aca="false">COS(I45*PI()/180)/$K$2</f>
        <v>-0.739625648695025</v>
      </c>
      <c r="L45" s="25" t="n">
        <f aca="false">$I$2/$J$2*COS(2*I45*PI()/180)/$K$2</f>
        <v>0.166183645038109</v>
      </c>
      <c r="M45" s="25" t="n">
        <f aca="false">-1/4*($I$2/$J$2)^3*COS(4*I45*PI()/180)/$K$2</f>
        <v>-0.000715419686973756</v>
      </c>
      <c r="N45" s="25" t="n">
        <f aca="false">1/14*($I$2/$J$2)^5*COS(6*I45*PI()/180)/$K$2</f>
        <v>-4.47104407625871E-005</v>
      </c>
      <c r="O45" s="27"/>
      <c r="P45" s="25" t="n">
        <f aca="false">(J45-K45)</f>
        <v>0.165423514910373</v>
      </c>
      <c r="Q45" s="25" t="n">
        <f aca="false">(J45-K45-L45)</f>
        <v>-0.000760130127736403</v>
      </c>
    </row>
    <row r="46" customFormat="false" ht="12.75" hidden="false" customHeight="false" outlineLevel="0" collapsed="false">
      <c r="I46" s="1" t="n">
        <v>205</v>
      </c>
      <c r="J46" s="25" t="n">
        <f aca="false">(SUM(K46:N46))</f>
        <v>-0.573266059701531</v>
      </c>
      <c r="K46" s="25" t="n">
        <f aca="false">COS(I46*PI()/180)/$K$2</f>
        <v>-0.713348673892649</v>
      </c>
      <c r="L46" s="25" t="n">
        <f aca="false">$I$2/$J$2*COS(2*I46*PI()/180)/$K$2</f>
        <v>0.139444635259173</v>
      </c>
      <c r="M46" s="25" t="n">
        <f aca="false">-1/4*($I$2/$J$2)^3*COS(4*I46*PI()/180)/$K$2</f>
        <v>0.000715419686973751</v>
      </c>
      <c r="N46" s="25" t="n">
        <f aca="false">1/14*($I$2/$J$2)^5*COS(6*I46*PI()/180)/$K$2</f>
        <v>-7.74407550295994E-005</v>
      </c>
      <c r="O46" s="27"/>
      <c r="P46" s="25" t="n">
        <f aca="false">(J46-K46)</f>
        <v>0.140082614191118</v>
      </c>
      <c r="Q46" s="25" t="n">
        <f aca="false">(J46-K46-L46)</f>
        <v>0.0006379789319442</v>
      </c>
    </row>
    <row r="47" customFormat="false" ht="12.75" hidden="false" customHeight="false" outlineLevel="0" collapsed="false">
      <c r="I47" s="1" t="n">
        <v>210</v>
      </c>
      <c r="J47" s="25" t="n">
        <f aca="false">(SUM(K47:N47))</f>
        <v>-0.571203466143288</v>
      </c>
      <c r="K47" s="25" t="n">
        <f aca="false">COS(I47*PI()/180)/$K$2</f>
        <v>-0.681642684950243</v>
      </c>
      <c r="L47" s="25" t="n">
        <f aca="false">$I$2/$J$2*COS(2*I47*PI()/180)/$K$2</f>
        <v>0.108468670800278</v>
      </c>
      <c r="M47" s="25" t="n">
        <f aca="false">-1/4*($I$2/$J$2)^3*COS(4*I47*PI()/180)/$K$2</f>
        <v>0.00205996888820216</v>
      </c>
      <c r="N47" s="25" t="n">
        <f aca="false">1/14*($I$2/$J$2)^5*COS(6*I47*PI()/180)/$K$2</f>
        <v>-8.94208815251741E-005</v>
      </c>
      <c r="O47" s="27"/>
      <c r="P47" s="25" t="n">
        <f aca="false">(J47-K47)</f>
        <v>0.110439218806955</v>
      </c>
      <c r="Q47" s="25" t="n">
        <f aca="false">(J47-K47-L47)</f>
        <v>0.00197054800667698</v>
      </c>
    </row>
    <row r="48" customFormat="false" ht="12.75" hidden="false" customHeight="false" outlineLevel="0" collapsed="false">
      <c r="I48" s="1" t="n">
        <v>215</v>
      </c>
      <c r="J48" s="25" t="n">
        <f aca="false">(SUM(K48:N48))</f>
        <v>-0.567473428236767</v>
      </c>
      <c r="K48" s="25" t="n">
        <f aca="false">COS(I48*PI()/180)/$K$2</f>
        <v>-0.644748983588259</v>
      </c>
      <c r="L48" s="25" t="n">
        <f aca="false">$I$2/$J$2*COS(2*I48*PI()/180)/$K$2</f>
        <v>0.0741969406669118</v>
      </c>
      <c r="M48" s="25" t="n">
        <f aca="false">-1/4*($I$2/$J$2)^3*COS(4*I48*PI()/180)/$K$2</f>
        <v>0.00315605543961048</v>
      </c>
      <c r="N48" s="25" t="n">
        <f aca="false">1/14*($I$2/$J$2)^5*COS(6*I48*PI()/180)/$K$2</f>
        <v>-7.74407550295995E-005</v>
      </c>
      <c r="O48" s="27"/>
      <c r="P48" s="25" t="n">
        <f aca="false">(J48-K48)</f>
        <v>0.0772755553514927</v>
      </c>
      <c r="Q48" s="25" t="n">
        <f aca="false">(J48-K48-L48)</f>
        <v>0.0030786146845809</v>
      </c>
    </row>
    <row r="49" customFormat="false" ht="12.75" hidden="false" customHeight="false" outlineLevel="0" collapsed="false">
      <c r="I49" s="1" t="n">
        <v>220</v>
      </c>
      <c r="J49" s="25" t="n">
        <f aca="false">(SUM(K49:N49))</f>
        <v>-0.561450814428422</v>
      </c>
      <c r="K49" s="25" t="n">
        <f aca="false">COS(I49*PI()/180)/$K$2</f>
        <v>-0.602948353151088</v>
      </c>
      <c r="L49" s="25" t="n">
        <f aca="false">$I$2/$J$2*COS(2*I49*PI()/180)/$K$2</f>
        <v>0.0376707740368449</v>
      </c>
      <c r="M49" s="25" t="n">
        <f aca="false">-1/4*($I$2/$J$2)^3*COS(4*I49*PI()/180)/$K$2</f>
        <v>0.00387147512658424</v>
      </c>
      <c r="N49" s="25" t="n">
        <f aca="false">1/14*($I$2/$J$2)^5*COS(6*I49*PI()/180)/$K$2</f>
        <v>-4.47104407625872E-005</v>
      </c>
      <c r="O49" s="27"/>
      <c r="P49" s="25" t="n">
        <f aca="false">(J49-K49)</f>
        <v>0.0414975387226665</v>
      </c>
      <c r="Q49" s="25" t="n">
        <f aca="false">(J49-K49-L49)</f>
        <v>0.00382676468582162</v>
      </c>
    </row>
    <row r="50" customFormat="false" ht="12.75" hidden="false" customHeight="false" outlineLevel="0" collapsed="false">
      <c r="I50" s="1" t="n">
        <v>225</v>
      </c>
      <c r="J50" s="25" t="n">
        <f aca="false">(SUM(K50:N50))</f>
        <v>-0.552438983899864</v>
      </c>
      <c r="K50" s="25" t="n">
        <f aca="false">COS(I50*PI()/180)/$K$2</f>
        <v>-0.556558921676268</v>
      </c>
      <c r="L50" s="25" t="n">
        <f aca="false">$I$2/$J$2*COS(2*I50*PI()/180)/$K$2</f>
        <v>6.64179052516641E-017</v>
      </c>
      <c r="M50" s="25" t="n">
        <f aca="false">-1/4*($I$2/$J$2)^3*COS(4*I50*PI()/180)/$K$2</f>
        <v>0.00411993777640432</v>
      </c>
      <c r="N50" s="25" t="n">
        <f aca="false">1/14*($I$2/$J$2)^5*COS(6*I50*PI()/180)/$K$2</f>
        <v>7.67116472298882E-020</v>
      </c>
      <c r="O50" s="27"/>
      <c r="P50" s="25" t="n">
        <f aca="false">(J50-K50)</f>
        <v>0.0041199377764044</v>
      </c>
      <c r="Q50" s="25" t="n">
        <f aca="false">(J50-K50-L50)</f>
        <v>0.00411993777640434</v>
      </c>
    </row>
    <row r="51" customFormat="false" ht="12.75" hidden="false" customHeight="false" outlineLevel="0" collapsed="false">
      <c r="I51" s="1" t="n">
        <v>230</v>
      </c>
      <c r="J51" s="25" t="n">
        <f aca="false">(SUM(K51:N51))</f>
        <v>-0.539688329217525</v>
      </c>
      <c r="K51" s="25" t="n">
        <f aca="false">COS(I51*PI()/180)/$K$2</f>
        <v>-0.505933740748027</v>
      </c>
      <c r="L51" s="25" t="n">
        <f aca="false">$I$2/$J$2*COS(2*I51*PI()/180)/$K$2</f>
        <v>-0.0376707740368447</v>
      </c>
      <c r="M51" s="25" t="n">
        <f aca="false">-1/4*($I$2/$J$2)^3*COS(4*I51*PI()/180)/$K$2</f>
        <v>0.00387147512658424</v>
      </c>
      <c r="N51" s="25" t="n">
        <f aca="false">1/14*($I$2/$J$2)^5*COS(6*I51*PI()/180)/$K$2</f>
        <v>4.47104407625871E-005</v>
      </c>
      <c r="O51" s="27"/>
      <c r="P51" s="25" t="n">
        <f aca="false">(J51-K51)</f>
        <v>-0.0337545884694979</v>
      </c>
      <c r="Q51" s="25" t="n">
        <f aca="false">(J51-K51-L51)</f>
        <v>0.00391618556734688</v>
      </c>
    </row>
    <row r="52" customFormat="false" ht="12.75" hidden="false" customHeight="false" outlineLevel="0" collapsed="false">
      <c r="I52" s="1" t="n">
        <v>235</v>
      </c>
      <c r="J52" s="25" t="n">
        <f aca="false">(SUM(K52:N52))</f>
        <v>-0.522421543033819</v>
      </c>
      <c r="K52" s="25" t="n">
        <f aca="false">COS(I52*PI()/180)/$K$2</f>
        <v>-0.451458098561548</v>
      </c>
      <c r="L52" s="25" t="n">
        <f aca="false">$I$2/$J$2*COS(2*I52*PI()/180)/$K$2</f>
        <v>-0.0741969406669115</v>
      </c>
      <c r="M52" s="25" t="n">
        <f aca="false">-1/4*($I$2/$J$2)^3*COS(4*I52*PI()/180)/$K$2</f>
        <v>0.00315605543961049</v>
      </c>
      <c r="N52" s="25" t="n">
        <f aca="false">1/14*($I$2/$J$2)^5*COS(6*I52*PI()/180)/$K$2</f>
        <v>7.74407550295994E-005</v>
      </c>
      <c r="O52" s="27"/>
      <c r="P52" s="25" t="n">
        <f aca="false">(J52-K52)</f>
        <v>-0.0709634444722714</v>
      </c>
      <c r="Q52" s="25" t="n">
        <f aca="false">(J52-K52-L52)</f>
        <v>0.00323349619464002</v>
      </c>
    </row>
    <row r="53" customFormat="false" ht="12.75" hidden="false" customHeight="false" outlineLevel="0" collapsed="false">
      <c r="I53" s="1" t="n">
        <v>240</v>
      </c>
      <c r="J53" s="25" t="n">
        <f aca="false">(SUM(K53:N53))</f>
        <v>-0.499865868677712</v>
      </c>
      <c r="K53" s="25" t="n">
        <f aca="false">COS(I53*PI()/180)/$K$2</f>
        <v>-0.393546587647162</v>
      </c>
      <c r="L53" s="25" t="n">
        <f aca="false">$I$2/$J$2*COS(2*I53*PI()/180)/$K$2</f>
        <v>-0.108468670800278</v>
      </c>
      <c r="M53" s="25" t="n">
        <f aca="false">-1/4*($I$2/$J$2)^3*COS(4*I53*PI()/180)/$K$2</f>
        <v>0.00205996888820216</v>
      </c>
      <c r="N53" s="25" t="n">
        <f aca="false">1/14*($I$2/$J$2)^5*COS(6*I53*PI()/180)/$K$2</f>
        <v>8.94208815251741E-005</v>
      </c>
      <c r="O53" s="27"/>
      <c r="P53" s="25" t="n">
        <f aca="false">(J53-K53)</f>
        <v>-0.10631928103055</v>
      </c>
      <c r="Q53" s="25" t="n">
        <f aca="false">(J53-K53-L53)</f>
        <v>0.00214938976972737</v>
      </c>
    </row>
    <row r="54" customFormat="false" ht="12.75" hidden="false" customHeight="false" outlineLevel="0" collapsed="false">
      <c r="I54" s="1" t="n">
        <v>245</v>
      </c>
      <c r="J54" s="25" t="n">
        <f aca="false">(SUM(K54:N54))</f>
        <v>-0.471291724388025</v>
      </c>
      <c r="K54" s="25" t="n">
        <f aca="false">COS(I54*PI()/180)/$K$2</f>
        <v>-0.332639949570855</v>
      </c>
      <c r="L54" s="25" t="n">
        <f aca="false">$I$2/$J$2*COS(2*I54*PI()/180)/$K$2</f>
        <v>-0.139444635259173</v>
      </c>
      <c r="M54" s="25" t="n">
        <f aca="false">-1/4*($I$2/$J$2)^3*COS(4*I54*PI()/180)/$K$2</f>
        <v>0.000715419686973764</v>
      </c>
      <c r="N54" s="25" t="n">
        <f aca="false">1/14*($I$2/$J$2)^5*COS(6*I54*PI()/180)/$K$2</f>
        <v>7.74407550295995E-005</v>
      </c>
      <c r="O54" s="27"/>
      <c r="P54" s="25" t="n">
        <f aca="false">(J54-K54)</f>
        <v>-0.13865177481717</v>
      </c>
      <c r="Q54" s="25" t="n">
        <f aca="false">(J54-K54-L54)</f>
        <v>0.000792860442003329</v>
      </c>
    </row>
    <row r="55" customFormat="false" ht="12.75" hidden="false" customHeight="false" outlineLevel="0" collapsed="false">
      <c r="I55" s="1" t="n">
        <v>250</v>
      </c>
      <c r="J55" s="25" t="n">
        <f aca="false">(SUM(K55:N55))</f>
        <v>-0.436056074909141</v>
      </c>
      <c r="K55" s="25" t="n">
        <f aca="false">COS(I55*PI()/180)/$K$2</f>
        <v>-0.269201720624821</v>
      </c>
      <c r="L55" s="25" t="n">
        <f aca="false">$I$2/$J$2*COS(2*I55*PI()/180)/$K$2</f>
        <v>-0.166183645038109</v>
      </c>
      <c r="M55" s="25" t="n">
        <f aca="false">-1/4*($I$2/$J$2)^3*COS(4*I55*PI()/180)/$K$2</f>
        <v>-0.000715419686973744</v>
      </c>
      <c r="N55" s="25" t="n">
        <f aca="false">1/14*($I$2/$J$2)^5*COS(6*I55*PI()/180)/$K$2</f>
        <v>4.47104407625872E-005</v>
      </c>
      <c r="O55" s="27"/>
      <c r="P55" s="25" t="n">
        <f aca="false">(J55-K55)</f>
        <v>-0.16685435428432</v>
      </c>
      <c r="Q55" s="25" t="n">
        <f aca="false">(J55-K55-L55)</f>
        <v>-0.000670709246211126</v>
      </c>
    </row>
    <row r="56" customFormat="false" ht="12.75" hidden="false" customHeight="false" outlineLevel="0" collapsed="false">
      <c r="I56" s="1" t="n">
        <v>255</v>
      </c>
      <c r="J56" s="25" t="n">
        <f aca="false">(SUM(K56:N56))</f>
        <v>-0.393647921780134</v>
      </c>
      <c r="K56" s="25" t="n">
        <f aca="false">COS(I56*PI()/180)/$K$2</f>
        <v>-0.203714704036388</v>
      </c>
      <c r="L56" s="25" t="n">
        <f aca="false">$I$2/$J$2*COS(2*I56*PI()/180)/$K$2</f>
        <v>-0.187873248855544</v>
      </c>
      <c r="M56" s="25" t="n">
        <f aca="false">-1/4*($I$2/$J$2)^3*COS(4*I56*PI()/180)/$K$2</f>
        <v>-0.00205996888820216</v>
      </c>
      <c r="N56" s="25" t="n">
        <f aca="false">1/14*($I$2/$J$2)^5*COS(6*I56*PI()/180)/$K$2</f>
        <v>2.51926041368671E-019</v>
      </c>
      <c r="O56" s="27"/>
      <c r="P56" s="25" t="n">
        <f aca="false">(J56-K56)</f>
        <v>-0.189933217743746</v>
      </c>
      <c r="Q56" s="25" t="n">
        <f aca="false">(J56-K56-L56)</f>
        <v>-0.00205996888820215</v>
      </c>
    </row>
    <row r="57" customFormat="false" ht="12.75" hidden="false" customHeight="false" outlineLevel="0" collapsed="false">
      <c r="I57" s="1" t="n">
        <v>260</v>
      </c>
      <c r="J57" s="25" t="n">
        <f aca="false">(SUM(K57:N57))</f>
        <v>-0.343732480499264</v>
      </c>
      <c r="K57" s="25" t="n">
        <f aca="false">COS(I57*PI()/180)/$K$2</f>
        <v>-0.136677295543937</v>
      </c>
      <c r="L57" s="25" t="n">
        <f aca="false">$I$2/$J$2*COS(2*I57*PI()/180)/$K$2</f>
        <v>-0.203854419074954</v>
      </c>
      <c r="M57" s="25" t="n">
        <f aca="false">-1/4*($I$2/$J$2)^3*COS(4*I57*PI()/180)/$K$2</f>
        <v>-0.00315605543961048</v>
      </c>
      <c r="N57" s="25" t="n">
        <f aca="false">1/14*($I$2/$J$2)^5*COS(6*I57*PI()/180)/$K$2</f>
        <v>-4.47104407625868E-005</v>
      </c>
      <c r="O57" s="27"/>
      <c r="P57" s="25" t="n">
        <f aca="false">(J57-K57)</f>
        <v>-0.207055184955327</v>
      </c>
      <c r="Q57" s="25" t="n">
        <f aca="false">(J57-K57-L57)</f>
        <v>-0.00320076588037307</v>
      </c>
    </row>
    <row r="58" customFormat="false" ht="12.75" hidden="false" customHeight="false" outlineLevel="0" collapsed="false">
      <c r="I58" s="1" t="n">
        <v>265</v>
      </c>
      <c r="J58" s="25" t="n">
        <f aca="false">(SUM(K58:N58))</f>
        <v>-0.286190182112088</v>
      </c>
      <c r="K58" s="25" t="n">
        <f aca="false">COS(I58*PI()/180)/$K$2</f>
        <v>-0.0685996903043896</v>
      </c>
      <c r="L58" s="25" t="n">
        <f aca="false">$I$2/$J$2*COS(2*I58*PI()/180)/$K$2</f>
        <v>-0.213641575926085</v>
      </c>
      <c r="M58" s="25" t="n">
        <f aca="false">-1/4*($I$2/$J$2)^3*COS(4*I58*PI()/180)/$K$2</f>
        <v>-0.00387147512658424</v>
      </c>
      <c r="N58" s="25" t="n">
        <f aca="false">1/14*($I$2/$J$2)^5*COS(6*I58*PI()/180)/$K$2</f>
        <v>-7.74407550295992E-005</v>
      </c>
      <c r="O58" s="27"/>
      <c r="P58" s="25" t="n">
        <f aca="false">(J58-K58)</f>
        <v>-0.217590491807699</v>
      </c>
      <c r="Q58" s="25" t="n">
        <f aca="false">(J58-K58-L58)</f>
        <v>-0.00394891588161381</v>
      </c>
    </row>
    <row r="59" customFormat="false" ht="12.75" hidden="false" customHeight="false" outlineLevel="0" collapsed="false">
      <c r="I59" s="1" t="n">
        <v>270</v>
      </c>
      <c r="J59" s="25" t="n">
        <f aca="false">(SUM(K59:N59))</f>
        <v>-0.221146700258485</v>
      </c>
      <c r="K59" s="25" t="n">
        <f aca="false">COS(I59*PI()/180)/$K$2</f>
        <v>-1.44586670663238E-016</v>
      </c>
      <c r="L59" s="25" t="n">
        <f aca="false">$I$2/$J$2*COS(2*I59*PI()/180)/$K$2</f>
        <v>-0.216937341600556</v>
      </c>
      <c r="M59" s="25" t="n">
        <f aca="false">-1/4*($I$2/$J$2)^3*COS(4*I59*PI()/180)/$K$2</f>
        <v>-0.00411993777640432</v>
      </c>
      <c r="N59" s="25" t="n">
        <f aca="false">1/14*($I$2/$J$2)^5*COS(6*I59*PI()/180)/$K$2</f>
        <v>-8.94208815251741E-005</v>
      </c>
      <c r="O59" s="27"/>
      <c r="P59" s="25" t="n">
        <f aca="false">(J59-K59)</f>
        <v>-0.221146700258485</v>
      </c>
      <c r="Q59" s="25" t="n">
        <f aca="false">(J59-K59-L59)</f>
        <v>-0.00420935865792949</v>
      </c>
    </row>
    <row r="60" customFormat="false" ht="12.75" hidden="false" customHeight="false" outlineLevel="0" collapsed="false">
      <c r="I60" s="1" t="n">
        <v>275</v>
      </c>
      <c r="J60" s="25" t="n">
        <f aca="false">(SUM(K60:N60))</f>
        <v>-0.14899080150331</v>
      </c>
      <c r="K60" s="25" t="n">
        <f aca="false">COS(I60*PI()/180)/$K$2</f>
        <v>0.0685996903043893</v>
      </c>
      <c r="L60" s="25" t="n">
        <f aca="false">$I$2/$J$2*COS(2*I60*PI()/180)/$K$2</f>
        <v>-0.213641575926085</v>
      </c>
      <c r="M60" s="25" t="n">
        <f aca="false">-1/4*($I$2/$J$2)^3*COS(4*I60*PI()/180)/$K$2</f>
        <v>-0.00387147512658424</v>
      </c>
      <c r="N60" s="25" t="n">
        <f aca="false">1/14*($I$2/$J$2)^5*COS(6*I60*PI()/180)/$K$2</f>
        <v>-7.74407550295993E-005</v>
      </c>
      <c r="O60" s="27"/>
      <c r="P60" s="25" t="n">
        <f aca="false">(J60-K60)</f>
        <v>-0.217590491807699</v>
      </c>
      <c r="Q60" s="25" t="n">
        <f aca="false">(J60-K60-L60)</f>
        <v>-0.00394891588161384</v>
      </c>
    </row>
    <row r="61" customFormat="false" ht="12.75" hidden="false" customHeight="false" outlineLevel="0" collapsed="false">
      <c r="I61" s="1" t="n">
        <v>280</v>
      </c>
      <c r="J61" s="25" t="n">
        <f aca="false">(SUM(K61:N61))</f>
        <v>-0.0703778894113904</v>
      </c>
      <c r="K61" s="25" t="n">
        <f aca="false">COS(I61*PI()/180)/$K$2</f>
        <v>0.136677295543937</v>
      </c>
      <c r="L61" s="25" t="n">
        <f aca="false">$I$2/$J$2*COS(2*I61*PI()/180)/$K$2</f>
        <v>-0.203854419074954</v>
      </c>
      <c r="M61" s="25" t="n">
        <f aca="false">-1/4*($I$2/$J$2)^3*COS(4*I61*PI()/180)/$K$2</f>
        <v>-0.00315605543961049</v>
      </c>
      <c r="N61" s="25" t="n">
        <f aca="false">1/14*($I$2/$J$2)^5*COS(6*I61*PI()/180)/$K$2</f>
        <v>-4.4710440762587E-005</v>
      </c>
      <c r="O61" s="27"/>
      <c r="P61" s="25" t="n">
        <f aca="false">(J61-K61)</f>
        <v>-0.207055184955327</v>
      </c>
      <c r="Q61" s="25" t="n">
        <f aca="false">(J61-K61-L61)</f>
        <v>-0.00320076588037307</v>
      </c>
    </row>
    <row r="62" customFormat="false" ht="12.75" hidden="false" customHeight="false" outlineLevel="0" collapsed="false">
      <c r="I62" s="1" t="n">
        <v>285</v>
      </c>
      <c r="J62" s="25" t="n">
        <f aca="false">(SUM(K62:N62))</f>
        <v>0.0137814862926421</v>
      </c>
      <c r="K62" s="25" t="n">
        <f aca="false">COS(I62*PI()/180)/$K$2</f>
        <v>0.203714704036388</v>
      </c>
      <c r="L62" s="25" t="n">
        <f aca="false">$I$2/$J$2*COS(2*I62*PI()/180)/$K$2</f>
        <v>-0.187873248855544</v>
      </c>
      <c r="M62" s="25" t="n">
        <f aca="false">-1/4*($I$2/$J$2)^3*COS(4*I62*PI()/180)/$K$2</f>
        <v>-0.00205996888820215</v>
      </c>
      <c r="N62" s="25" t="n">
        <f aca="false">1/14*($I$2/$J$2)^5*COS(6*I62*PI()/180)/$K$2</f>
        <v>5.48098479625404E-020</v>
      </c>
      <c r="O62" s="27"/>
      <c r="P62" s="25" t="n">
        <f aca="false">(J62-K62)</f>
        <v>-0.189933217743746</v>
      </c>
      <c r="Q62" s="25" t="n">
        <f aca="false">(J62-K62-L62)</f>
        <v>-0.00205996888820215</v>
      </c>
    </row>
    <row r="63" customFormat="false" ht="12.75" hidden="false" customHeight="false" outlineLevel="0" collapsed="false">
      <c r="I63" s="1" t="n">
        <v>290</v>
      </c>
      <c r="J63" s="25" t="n">
        <f aca="false">(SUM(K63:N63))</f>
        <v>0.102347366340499</v>
      </c>
      <c r="K63" s="25" t="n">
        <f aca="false">COS(I63*PI()/180)/$K$2</f>
        <v>0.26920172062482</v>
      </c>
      <c r="L63" s="25" t="n">
        <f aca="false">$I$2/$J$2*COS(2*I63*PI()/180)/$K$2</f>
        <v>-0.166183645038109</v>
      </c>
      <c r="M63" s="25" t="n">
        <f aca="false">-1/4*($I$2/$J$2)^3*COS(4*I63*PI()/180)/$K$2</f>
        <v>-0.000715419686973764</v>
      </c>
      <c r="N63" s="25" t="n">
        <f aca="false">1/14*($I$2/$J$2)^5*COS(6*I63*PI()/180)/$K$2</f>
        <v>4.47104407625871E-005</v>
      </c>
      <c r="O63" s="27"/>
      <c r="P63" s="25" t="n">
        <f aca="false">(J63-K63)</f>
        <v>-0.166854354284321</v>
      </c>
      <c r="Q63" s="25" t="n">
        <f aca="false">(J63-K63-L63)</f>
        <v>-0.000670709246211182</v>
      </c>
    </row>
    <row r="64" customFormat="false" ht="12.75" hidden="false" customHeight="false" outlineLevel="0" collapsed="false">
      <c r="I64" s="1" t="n">
        <v>295</v>
      </c>
      <c r="J64" s="25" t="n">
        <f aca="false">(SUM(K64:N64))</f>
        <v>0.193988174753685</v>
      </c>
      <c r="K64" s="25" t="n">
        <f aca="false">COS(I64*PI()/180)/$K$2</f>
        <v>0.332639949570855</v>
      </c>
      <c r="L64" s="25" t="n">
        <f aca="false">$I$2/$J$2*COS(2*I64*PI()/180)/$K$2</f>
        <v>-0.139444635259173</v>
      </c>
      <c r="M64" s="25" t="n">
        <f aca="false">-1/4*($I$2/$J$2)^3*COS(4*I64*PI()/180)/$K$2</f>
        <v>0.000715419686973758</v>
      </c>
      <c r="N64" s="25" t="n">
        <f aca="false">1/14*($I$2/$J$2)^5*COS(6*I64*PI()/180)/$K$2</f>
        <v>7.74407550295994E-005</v>
      </c>
      <c r="O64" s="27"/>
      <c r="P64" s="25" t="n">
        <f aca="false">(J64-K64)</f>
        <v>-0.13865177481717</v>
      </c>
      <c r="Q64" s="25" t="n">
        <f aca="false">(J64-K64-L64)</f>
        <v>0.000792860442003357</v>
      </c>
    </row>
    <row r="65" customFormat="false" ht="12.75" hidden="false" customHeight="false" outlineLevel="0" collapsed="false">
      <c r="I65" s="1" t="n">
        <v>300</v>
      </c>
      <c r="J65" s="25" t="n">
        <f aca="false">(SUM(K65:N65))</f>
        <v>0.287227306616611</v>
      </c>
      <c r="K65" s="25" t="n">
        <f aca="false">COS(I65*PI()/180)/$K$2</f>
        <v>0.393546587647162</v>
      </c>
      <c r="L65" s="25" t="n">
        <f aca="false">$I$2/$J$2*COS(2*I65*PI()/180)/$K$2</f>
        <v>-0.108468670800278</v>
      </c>
      <c r="M65" s="25" t="n">
        <f aca="false">-1/4*($I$2/$J$2)^3*COS(4*I65*PI()/180)/$K$2</f>
        <v>0.00205996888820216</v>
      </c>
      <c r="N65" s="25" t="n">
        <f aca="false">1/14*($I$2/$J$2)^5*COS(6*I65*PI()/180)/$K$2</f>
        <v>8.94208815251741E-005</v>
      </c>
      <c r="O65" s="27"/>
      <c r="P65" s="25" t="n">
        <f aca="false">(J65-K65)</f>
        <v>-0.10631928103055</v>
      </c>
      <c r="Q65" s="25" t="n">
        <f aca="false">(J65-K65-L65)</f>
        <v>0.00214938976972734</v>
      </c>
    </row>
    <row r="66" customFormat="false" ht="12.75" hidden="false" customHeight="false" outlineLevel="0" collapsed="false">
      <c r="I66" s="1" t="n">
        <v>305</v>
      </c>
      <c r="J66" s="25" t="n">
        <f aca="false">(SUM(K66:N66))</f>
        <v>0.380494654089276</v>
      </c>
      <c r="K66" s="25" t="n">
        <f aca="false">COS(I66*PI()/180)/$K$2</f>
        <v>0.451458098561547</v>
      </c>
      <c r="L66" s="25" t="n">
        <f aca="false">$I$2/$J$2*COS(2*I66*PI()/180)/$K$2</f>
        <v>-0.0741969406669116</v>
      </c>
      <c r="M66" s="25" t="n">
        <f aca="false">-1/4*($I$2/$J$2)^3*COS(4*I66*PI()/180)/$K$2</f>
        <v>0.00315605543961048</v>
      </c>
      <c r="N66" s="25" t="n">
        <f aca="false">1/14*($I$2/$J$2)^5*COS(6*I66*PI()/180)/$K$2</f>
        <v>7.74407550295995E-005</v>
      </c>
      <c r="O66" s="27"/>
      <c r="P66" s="25" t="n">
        <f aca="false">(J66-K66)</f>
        <v>-0.0709634444722715</v>
      </c>
      <c r="Q66" s="25" t="n">
        <f aca="false">(J66-K66-L66)</f>
        <v>0.00323349619464006</v>
      </c>
    </row>
    <row r="67" customFormat="false" ht="12.75" hidden="false" customHeight="false" outlineLevel="0" collapsed="false">
      <c r="I67" s="1" t="n">
        <v>310</v>
      </c>
      <c r="J67" s="25" t="n">
        <f aca="false">(SUM(K67:N67))</f>
        <v>0.472179152278528</v>
      </c>
      <c r="K67" s="25" t="n">
        <f aca="false">COS(I67*PI()/180)/$K$2</f>
        <v>0.505933740748027</v>
      </c>
      <c r="L67" s="25" t="n">
        <f aca="false">$I$2/$J$2*COS(2*I67*PI()/180)/$K$2</f>
        <v>-0.0376707740368449</v>
      </c>
      <c r="M67" s="25" t="n">
        <f aca="false">-1/4*($I$2/$J$2)^3*COS(4*I67*PI()/180)/$K$2</f>
        <v>0.00387147512658424</v>
      </c>
      <c r="N67" s="25" t="n">
        <f aca="false">1/14*($I$2/$J$2)^5*COS(6*I67*PI()/180)/$K$2</f>
        <v>4.47104407625873E-005</v>
      </c>
      <c r="O67" s="27"/>
      <c r="P67" s="25" t="n">
        <f aca="false">(J67-K67)</f>
        <v>-0.0337545884694981</v>
      </c>
      <c r="Q67" s="25" t="n">
        <f aca="false">(J67-K67-L67)</f>
        <v>0.00391618556734682</v>
      </c>
    </row>
    <row r="68" customFormat="false" ht="12.75" hidden="false" customHeight="false" outlineLevel="0" collapsed="false">
      <c r="I68" s="1" t="n">
        <v>315</v>
      </c>
      <c r="J68" s="25" t="n">
        <f aca="false">(SUM(K68:N68))</f>
        <v>0.560678859452672</v>
      </c>
      <c r="K68" s="25" t="n">
        <f aca="false">COS(I68*PI()/180)/$K$2</f>
        <v>0.556558921676268</v>
      </c>
      <c r="L68" s="25" t="n">
        <f aca="false">$I$2/$J$2*COS(2*I68*PI()/180)/$K$2</f>
        <v>-9.29850673523298E-017</v>
      </c>
      <c r="M68" s="25" t="n">
        <f aca="false">-1/4*($I$2/$J$2)^3*COS(4*I68*PI()/180)/$K$2</f>
        <v>0.00411993777640432</v>
      </c>
      <c r="N68" s="25" t="n">
        <f aca="false">1/14*($I$2/$J$2)^5*COS(6*I68*PI()/180)/$K$2</f>
        <v>5.91514629600904E-019</v>
      </c>
      <c r="O68" s="27"/>
      <c r="P68" s="25" t="n">
        <f aca="false">(J68-K68)</f>
        <v>0.00411993777640418</v>
      </c>
      <c r="Q68" s="25" t="n">
        <f aca="false">(J68-K68-L68)</f>
        <v>0.00411993777640427</v>
      </c>
    </row>
    <row r="69" customFormat="false" ht="12.75" hidden="false" customHeight="false" outlineLevel="0" collapsed="false">
      <c r="I69" s="1" t="n">
        <v>320</v>
      </c>
      <c r="J69" s="25" t="n">
        <f aca="false">(SUM(K69:N69))</f>
        <v>0.644445891873755</v>
      </c>
      <c r="K69" s="25" t="n">
        <f aca="false">COS(I69*PI()/180)/$K$2</f>
        <v>0.602948353151088</v>
      </c>
      <c r="L69" s="25" t="n">
        <f aca="false">$I$2/$J$2*COS(2*I69*PI()/180)/$K$2</f>
        <v>0.0376707740368447</v>
      </c>
      <c r="M69" s="25" t="n">
        <f aca="false">-1/4*($I$2/$J$2)^3*COS(4*I69*PI()/180)/$K$2</f>
        <v>0.00387147512658424</v>
      </c>
      <c r="N69" s="25" t="n">
        <f aca="false">1/14*($I$2/$J$2)^5*COS(6*I69*PI()/180)/$K$2</f>
        <v>-4.47104407625868E-005</v>
      </c>
      <c r="O69" s="27"/>
      <c r="P69" s="25" t="n">
        <f aca="false">(J69-K69)</f>
        <v>0.0414975387226664</v>
      </c>
      <c r="Q69" s="25" t="n">
        <f aca="false">(J69-K69-L69)</f>
        <v>0.00382676468582166</v>
      </c>
    </row>
    <row r="70" customFormat="false" ht="12.75" hidden="false" customHeight="false" outlineLevel="0" collapsed="false">
      <c r="I70" s="1" t="n">
        <v>325</v>
      </c>
      <c r="J70" s="25" t="n">
        <f aca="false">(SUM(K70:N70))</f>
        <v>0.722024538939751</v>
      </c>
      <c r="K70" s="25" t="n">
        <f aca="false">COS(I70*PI()/180)/$K$2</f>
        <v>0.644748983588259</v>
      </c>
      <c r="L70" s="25" t="n">
        <f aca="false">$I$2/$J$2*COS(2*I70*PI()/180)/$K$2</f>
        <v>0.0741969406669114</v>
      </c>
      <c r="M70" s="25" t="n">
        <f aca="false">-1/4*($I$2/$J$2)^3*COS(4*I70*PI()/180)/$K$2</f>
        <v>0.00315605543961049</v>
      </c>
      <c r="N70" s="25" t="n">
        <f aca="false">1/14*($I$2/$J$2)^5*COS(6*I70*PI()/180)/$K$2</f>
        <v>-7.74407550295994E-005</v>
      </c>
      <c r="O70" s="27"/>
      <c r="P70" s="25" t="n">
        <f aca="false">(J70-K70)</f>
        <v>0.0772755553514923</v>
      </c>
      <c r="Q70" s="25" t="n">
        <f aca="false">(J70-K70-L70)</f>
        <v>0.0030786146845809</v>
      </c>
    </row>
    <row r="71" customFormat="false" ht="12.75" hidden="false" customHeight="false" outlineLevel="0" collapsed="false">
      <c r="I71" s="1" t="n">
        <v>330</v>
      </c>
      <c r="J71" s="25" t="n">
        <f aca="false">(SUM(K71:N71))</f>
        <v>0.792081903757197</v>
      </c>
      <c r="K71" s="25" t="n">
        <f aca="false">COS(I71*PI()/180)/$K$2</f>
        <v>0.681642684950242</v>
      </c>
      <c r="L71" s="25" t="n">
        <f aca="false">$I$2/$J$2*COS(2*I71*PI()/180)/$K$2</f>
        <v>0.108468670800278</v>
      </c>
      <c r="M71" s="25" t="n">
        <f aca="false">-1/4*($I$2/$J$2)^3*COS(4*I71*PI()/180)/$K$2</f>
        <v>0.00205996888820216</v>
      </c>
      <c r="N71" s="25" t="n">
        <f aca="false">1/14*($I$2/$J$2)^5*COS(6*I71*PI()/180)/$K$2</f>
        <v>-8.94208815251741E-005</v>
      </c>
      <c r="O71" s="27"/>
      <c r="P71" s="25" t="n">
        <f aca="false">(J71-K71)</f>
        <v>0.110439218806955</v>
      </c>
      <c r="Q71" s="25" t="n">
        <f aca="false">(J71-K71-L71)</f>
        <v>0.001970548006677</v>
      </c>
    </row>
    <row r="72" customFormat="false" ht="12.75" hidden="false" customHeight="false" outlineLevel="0" collapsed="false">
      <c r="I72" s="1" t="n">
        <v>335</v>
      </c>
      <c r="J72" s="25" t="n">
        <f aca="false">(SUM(K72:N72))</f>
        <v>0.853431288083766</v>
      </c>
      <c r="K72" s="25" t="n">
        <f aca="false">COS(I72*PI()/180)/$K$2</f>
        <v>0.713348673892648</v>
      </c>
      <c r="L72" s="25" t="n">
        <f aca="false">$I$2/$J$2*COS(2*I72*PI()/180)/$K$2</f>
        <v>0.139444635259173</v>
      </c>
      <c r="M72" s="25" t="n">
        <f aca="false">-1/4*($I$2/$J$2)^3*COS(4*I72*PI()/180)/$K$2</f>
        <v>0.000715419686973765</v>
      </c>
      <c r="N72" s="25" t="n">
        <f aca="false">1/14*($I$2/$J$2)^5*COS(6*I72*PI()/180)/$K$2</f>
        <v>-7.74407550295995E-005</v>
      </c>
      <c r="O72" s="27"/>
      <c r="P72" s="25" t="n">
        <f aca="false">(J72-K72)</f>
        <v>0.140082614191117</v>
      </c>
      <c r="Q72" s="25" t="n">
        <f aca="false">(J72-K72-L72)</f>
        <v>0.000637978931944144</v>
      </c>
    </row>
    <row r="73" customFormat="false" ht="12.75" hidden="false" customHeight="false" outlineLevel="0" collapsed="false">
      <c r="I73" s="1" t="n">
        <v>340</v>
      </c>
      <c r="J73" s="25" t="n">
        <f aca="false">(SUM(K73:N73))</f>
        <v>0.905049163605398</v>
      </c>
      <c r="K73" s="25" t="n">
        <f aca="false">COS(I73*PI()/180)/$K$2</f>
        <v>0.739625648695025</v>
      </c>
      <c r="L73" s="25" t="n">
        <f aca="false">$I$2/$J$2*COS(2*I73*PI()/180)/$K$2</f>
        <v>0.166183645038109</v>
      </c>
      <c r="M73" s="25" t="n">
        <f aca="false">-1/4*($I$2/$J$2)^3*COS(4*I73*PI()/180)/$K$2</f>
        <v>-0.000715419686973757</v>
      </c>
      <c r="N73" s="25" t="n">
        <f aca="false">1/14*($I$2/$J$2)^5*COS(6*I73*PI()/180)/$K$2</f>
        <v>-4.4710440762587E-005</v>
      </c>
      <c r="O73" s="27"/>
      <c r="P73" s="25" t="n">
        <f aca="false">(J73-K73)</f>
        <v>0.165423514910373</v>
      </c>
      <c r="Q73" s="25" t="n">
        <f aca="false">(J73-K73-L73)</f>
        <v>-0.000760130127736319</v>
      </c>
    </row>
    <row r="74" customFormat="false" ht="12.75" hidden="false" customHeight="false" outlineLevel="0" collapsed="false">
      <c r="I74" s="1" t="n">
        <v>345</v>
      </c>
      <c r="J74" s="25" t="n">
        <f aca="false">(SUM(K74:N74))</f>
        <v>0.946086905679998</v>
      </c>
      <c r="K74" s="25" t="n">
        <f aca="false">COS(I74*PI()/180)/$K$2</f>
        <v>0.760273625712656</v>
      </c>
      <c r="L74" s="25" t="n">
        <f aca="false">$I$2/$J$2*COS(2*I74*PI()/180)/$K$2</f>
        <v>0.187873248855544</v>
      </c>
      <c r="M74" s="25" t="n">
        <f aca="false">-1/4*($I$2/$J$2)^3*COS(4*I74*PI()/180)/$K$2</f>
        <v>-0.00205996888820216</v>
      </c>
      <c r="N74" s="25" t="n">
        <f aca="false">1/14*($I$2/$J$2)^5*COS(6*I74*PI()/180)/$K$2</f>
        <v>-2.84778740269693E-019</v>
      </c>
      <c r="O74" s="27"/>
      <c r="P74" s="25" t="n">
        <f aca="false">(J74-K74)</f>
        <v>0.185813279967342</v>
      </c>
      <c r="Q74" s="25" t="n">
        <f aca="false">(J74-K74-L74)</f>
        <v>-0.00205996888820215</v>
      </c>
    </row>
    <row r="75" customFormat="false" ht="12.75" hidden="false" customHeight="false" outlineLevel="0" collapsed="false">
      <c r="I75" s="1" t="n">
        <v>350</v>
      </c>
      <c r="J75" s="25" t="n">
        <f aca="false">(SUM(K75:N75))</f>
        <v>0.975878535448953</v>
      </c>
      <c r="K75" s="25" t="n">
        <f aca="false">COS(I75*PI()/180)/$K$2</f>
        <v>0.775135461372847</v>
      </c>
      <c r="L75" s="25" t="n">
        <f aca="false">$I$2/$J$2*COS(2*I75*PI()/180)/$K$2</f>
        <v>0.203854419074954</v>
      </c>
      <c r="M75" s="25" t="n">
        <f aca="false">-1/4*($I$2/$J$2)^3*COS(4*I75*PI()/180)/$K$2</f>
        <v>-0.00315605543961047</v>
      </c>
      <c r="N75" s="25" t="n">
        <f aca="false">1/14*($I$2/$J$2)^5*COS(6*I75*PI()/180)/$K$2</f>
        <v>4.47104407625871E-005</v>
      </c>
      <c r="O75" s="27"/>
      <c r="P75" s="25" t="n">
        <f aca="false">(J75-K75)</f>
        <v>0.200743074076106</v>
      </c>
      <c r="Q75" s="25" t="n">
        <f aca="false">(J75-K75-L75)</f>
        <v>-0.00311134499884785</v>
      </c>
    </row>
    <row r="76" customFormat="false" ht="12.75" hidden="false" customHeight="false" outlineLevel="0" collapsed="false">
      <c r="I76" s="1" t="n">
        <v>355</v>
      </c>
      <c r="J76" s="25" t="n">
        <f aca="false">(SUM(K76:N76))</f>
        <v>0.993945589686932</v>
      </c>
      <c r="K76" s="25" t="n">
        <f aca="false">COS(I76*PI()/180)/$K$2</f>
        <v>0.784098048132402</v>
      </c>
      <c r="L76" s="25" t="n">
        <f aca="false">$I$2/$J$2*COS(2*I76*PI()/180)/$K$2</f>
        <v>0.213641575926085</v>
      </c>
      <c r="M76" s="25" t="n">
        <f aca="false">-1/4*($I$2/$J$2)^3*COS(4*I76*PI()/180)/$K$2</f>
        <v>-0.00387147512658424</v>
      </c>
      <c r="N76" s="25" t="n">
        <f aca="false">1/14*($I$2/$J$2)^5*COS(6*I76*PI()/180)/$K$2</f>
        <v>7.74407550295992E-005</v>
      </c>
      <c r="O76" s="27"/>
      <c r="P76" s="25" t="n">
        <f aca="false">(J76-K76)</f>
        <v>0.20984754155453</v>
      </c>
      <c r="Q76" s="25" t="n">
        <f aca="false">(J76-K76-L76)</f>
        <v>-0.00379403437155465</v>
      </c>
    </row>
    <row r="77" customFormat="false" ht="12.75" hidden="false" customHeight="false" outlineLevel="0" collapsed="false">
      <c r="I77" s="1" t="n">
        <v>360</v>
      </c>
      <c r="J77" s="25" t="n">
        <f aca="false">(SUM(K77:N77))</f>
        <v>1</v>
      </c>
      <c r="K77" s="25" t="n">
        <f aca="false">COS(I77*PI()/180)/$K$2</f>
        <v>0.787093175294324</v>
      </c>
      <c r="L77" s="25" t="n">
        <f aca="false">$I$2/$J$2*COS(2*I77*PI()/180)/$K$2</f>
        <v>0.216937341600556</v>
      </c>
      <c r="M77" s="25" t="n">
        <f aca="false">-1/4*($I$2/$J$2)^3*COS(4*I77*PI()/180)/$K$2</f>
        <v>-0.00411993777640432</v>
      </c>
      <c r="N77" s="25" t="n">
        <f aca="false">1/14*($I$2/$J$2)^5*COS(6*I77*PI()/180)/$K$2</f>
        <v>8.94208815251741E-005</v>
      </c>
      <c r="O77" s="27"/>
      <c r="P77" s="25" t="n">
        <f aca="false">(J77-K77)</f>
        <v>0.212906824705677</v>
      </c>
      <c r="Q77" s="25" t="n">
        <f aca="false">(J77-K77-L77)</f>
        <v>-0.00403051689487907</v>
      </c>
    </row>
  </sheetData>
  <printOptions headings="false" gridLines="false" gridLinesSet="true" horizontalCentered="true" verticalCentered="false"/>
  <pageMargins left="0.7875" right="0.7875"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63" man="true" max="16383" min="0"/>
  </rowBreaks>
  <colBreaks count="1" manualBreakCount="1">
    <brk id="7" man="true" max="65535" min="0"/>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H1:AK81"/>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J3" activeCellId="0" sqref="J3"/>
    </sheetView>
  </sheetViews>
  <sheetFormatPr defaultColWidth="11.41796875" defaultRowHeight="12.75" zeroHeight="false" outlineLevelRow="0" outlineLevelCol="0"/>
  <cols>
    <col collapsed="false" customWidth="true" hidden="false" outlineLevel="0" max="1" min="1" style="24" width="11.99"/>
    <col collapsed="false" customWidth="true" hidden="false" outlineLevel="0" max="2" min="2" style="24" width="11.13"/>
    <col collapsed="false" customWidth="true" hidden="false" outlineLevel="0" max="3" min="3" style="24" width="10.13"/>
    <col collapsed="false" customWidth="true" hidden="false" outlineLevel="0" max="5" min="4" style="24" width="9.56"/>
    <col collapsed="false" customWidth="true" hidden="false" outlineLevel="0" max="6" min="6" style="24" width="11.13"/>
    <col collapsed="false" customWidth="true" hidden="false" outlineLevel="0" max="7" min="7" style="24" width="14.14"/>
    <col collapsed="false" customWidth="true" hidden="false" outlineLevel="0" max="10" min="8" style="24" width="18.41"/>
    <col collapsed="false" customWidth="true" hidden="false" outlineLevel="0" max="14" min="11" style="24" width="5.56"/>
    <col collapsed="false" customWidth="true" hidden="false" outlineLevel="0" max="15" min="15" style="24" width="16.28"/>
    <col collapsed="false" customWidth="true" hidden="false" outlineLevel="0" max="16" min="16" style="24" width="11.13"/>
    <col collapsed="false" customWidth="true" hidden="false" outlineLevel="0" max="17" min="17" style="24" width="13.56"/>
    <col collapsed="false" customWidth="true" hidden="false" outlineLevel="0" max="18" min="18" style="24" width="5.13"/>
    <col collapsed="false" customWidth="false" hidden="false" outlineLevel="0" max="22" min="19" style="24" width="11.42"/>
    <col collapsed="false" customWidth="true" hidden="false" outlineLevel="0" max="23" min="23" style="24" width="13.28"/>
    <col collapsed="false" customWidth="true" hidden="false" outlineLevel="0" max="24" min="24" style="24" width="13.41"/>
    <col collapsed="false" customWidth="false" hidden="false" outlineLevel="0" max="257" min="25" style="24" width="11.42"/>
  </cols>
  <sheetData>
    <row r="1" customFormat="false" ht="12.75" hidden="false" customHeight="true" outlineLevel="0" collapsed="false">
      <c r="H1" s="28" t="s">
        <v>21</v>
      </c>
      <c r="I1" s="29" t="s">
        <v>11</v>
      </c>
      <c r="J1" s="30" t="s">
        <v>12</v>
      </c>
    </row>
    <row r="2" customFormat="false" ht="12.75" hidden="false" customHeight="true" outlineLevel="0" collapsed="false">
      <c r="H2" s="14" t="n">
        <v>50</v>
      </c>
      <c r="I2" s="15" t="n">
        <v>39</v>
      </c>
      <c r="J2" s="17" t="n">
        <v>141.5</v>
      </c>
    </row>
    <row r="3" customFormat="false" ht="12.75" hidden="false" customHeight="true" outlineLevel="0" collapsed="false">
      <c r="H3" s="28" t="s">
        <v>22</v>
      </c>
      <c r="I3" s="29" t="s">
        <v>23</v>
      </c>
      <c r="J3" s="30" t="s">
        <v>24</v>
      </c>
    </row>
    <row r="4" customFormat="false" ht="12.75" hidden="false" customHeight="true" outlineLevel="0" collapsed="false">
      <c r="H4" s="31" t="n">
        <f aca="false">U7*100</f>
        <v>40.7264057870591</v>
      </c>
      <c r="I4" s="32" t="n">
        <f aca="false">Y45*10000</f>
        <v>28.3424698546848</v>
      </c>
      <c r="J4" s="33" t="n">
        <f aca="false">100*MAX(U9:U81)</f>
        <v>60.6453588784548</v>
      </c>
    </row>
    <row r="5" customFormat="false" ht="12.75" hidden="false" customHeight="true" outlineLevel="0" collapsed="false">
      <c r="H5" s="34"/>
      <c r="I5" s="35"/>
      <c r="J5" s="36"/>
    </row>
    <row r="6" customFormat="false" ht="12.75" hidden="false" customHeight="true" outlineLevel="0" collapsed="false">
      <c r="H6" s="28" t="s">
        <v>21</v>
      </c>
      <c r="I6" s="29" t="s">
        <v>11</v>
      </c>
      <c r="J6" s="30" t="s">
        <v>12</v>
      </c>
      <c r="Q6" s="24" t="n">
        <f aca="false">(PI()^2*48.2576^2*I$2/900+SQRT(2)*PI()^2*48.2576^2*I$2^2*(4*(2*J$2^2-I$2^2)+I$2^2*(1+3))/(3600*(I$2^2+2*J$2^2-I$2^2)^(3/2)))/1000</f>
        <v>1.2704981820461</v>
      </c>
    </row>
    <row r="7" customFormat="false" ht="12.75" hidden="false" customHeight="true" outlineLevel="0" collapsed="false">
      <c r="H7" s="14" t="n">
        <v>60</v>
      </c>
      <c r="I7" s="15" t="n">
        <f aca="false">I2</f>
        <v>39</v>
      </c>
      <c r="J7" s="17" t="n">
        <f aca="false">J2</f>
        <v>141.5</v>
      </c>
      <c r="P7" s="1"/>
      <c r="Q7" s="37" t="n">
        <f aca="false">(PI()^2*I$2*COS(PI()*P9/180)/900+SQRT(2)*PI()^2*I$2^2*(4*(2*J$2^2-I$2^2)*COS(PI()*P9/90)+I$2^2*(COS(PI()*P9/45)+3))/(3600*(I$2^2*COS(PI()*P9/90)+2*J$2^2-I$2^2)^(3/2)))</f>
        <v>0.545560111358214</v>
      </c>
      <c r="S7" s="24" t="str">
        <f aca="false">"Mit "&amp;H2&amp;" % Ausgleich"</f>
        <v>Mit 50 % Ausgleich</v>
      </c>
      <c r="U7" s="27" t="n">
        <f aca="false">AVERAGE(U9:U80)</f>
        <v>0.407264057870591</v>
      </c>
      <c r="AB7" s="24" t="str">
        <f aca="false">"Mit "&amp;H7&amp;" % Ausgleich"</f>
        <v>Mit 60 % Ausgleich</v>
      </c>
      <c r="AD7" s="27" t="n">
        <f aca="false">AVERAGE(AD9:AD80)</f>
        <v>0.411607644837403</v>
      </c>
    </row>
    <row r="8" customFormat="false" ht="12.75" hidden="false" customHeight="true" outlineLevel="0" collapsed="false">
      <c r="H8" s="28" t="s">
        <v>22</v>
      </c>
      <c r="I8" s="29" t="s">
        <v>23</v>
      </c>
      <c r="J8" s="30" t="s">
        <v>24</v>
      </c>
      <c r="P8" s="1" t="s">
        <v>0</v>
      </c>
      <c r="Q8" s="1" t="s">
        <v>14</v>
      </c>
      <c r="R8" s="1"/>
      <c r="S8" s="26" t="s">
        <v>25</v>
      </c>
      <c r="T8" s="26" t="s">
        <v>26</v>
      </c>
      <c r="U8" s="26" t="s">
        <v>27</v>
      </c>
      <c r="V8" s="26" t="s">
        <v>28</v>
      </c>
      <c r="W8" s="26" t="s">
        <v>29</v>
      </c>
      <c r="X8" s="26" t="s">
        <v>29</v>
      </c>
      <c r="Y8" s="24" t="n">
        <f aca="false">Y45*10000</f>
        <v>28.3424698546848</v>
      </c>
      <c r="Z8" s="1" t="s">
        <v>30</v>
      </c>
      <c r="AB8" s="26" t="s">
        <v>25</v>
      </c>
      <c r="AC8" s="26" t="s">
        <v>26</v>
      </c>
      <c r="AD8" s="26" t="s">
        <v>27</v>
      </c>
      <c r="AE8" s="26" t="s">
        <v>28</v>
      </c>
      <c r="AF8" s="26" t="s">
        <v>29</v>
      </c>
      <c r="AG8" s="26" t="s">
        <v>29</v>
      </c>
      <c r="AH8" s="24" t="n">
        <f aca="false">AH45*10000</f>
        <v>28.3731356803755</v>
      </c>
      <c r="AI8" s="1" t="s">
        <v>30</v>
      </c>
    </row>
    <row r="9" customFormat="false" ht="12.75" hidden="false" customHeight="true" outlineLevel="0" collapsed="false">
      <c r="H9" s="31" t="n">
        <f aca="false">AD7*100</f>
        <v>41.1607644837403</v>
      </c>
      <c r="I9" s="32" t="n">
        <f aca="false">AH45*10000</f>
        <v>28.3731356803755</v>
      </c>
      <c r="J9" s="33" t="n">
        <f aca="false">100*MAX(AD9:AD81)</f>
        <v>53.5052943742419</v>
      </c>
      <c r="L9" s="24" t="n">
        <f aca="false">H9/H4*100</f>
        <v>101.066528431093</v>
      </c>
      <c r="M9" s="24" t="n">
        <f aca="false">I9/I4*100</f>
        <v>100.108197436031</v>
      </c>
      <c r="N9" s="24" t="n">
        <f aca="false">J9/J4*100</f>
        <v>88.2265277405266</v>
      </c>
      <c r="P9" s="1" t="n">
        <v>0</v>
      </c>
      <c r="Q9" s="25" t="n">
        <f aca="false">(PI()^2*I$2*COS(PI()*P9/180)/900+SQRT(2)*PI()^2*I$2^2*(4*(2*J$2^2-I$2^2)*COS(PI()*P9/90)+I$2^2*(COS(PI()*P9/45)+3))/(3600*(I$2^2*COS(PI()*P9/90)+2*J$2^2-I$2^2)^(3/2)))/Q$7</f>
        <v>1</v>
      </c>
      <c r="R9" s="25"/>
      <c r="S9" s="25" t="n">
        <f aca="false">Q9-COS(P9*PI()/180)*H$2/100/Q$6</f>
        <v>0.606453588784548</v>
      </c>
      <c r="T9" s="25" t="n">
        <f aca="false">SIN(P9*PI()/180)*H$2/100/Q$6</f>
        <v>0</v>
      </c>
      <c r="U9" s="25" t="n">
        <f aca="false">SQRT(SUMSQ(S9,T9))</f>
        <v>0.606453588784548</v>
      </c>
      <c r="V9" s="25" t="n">
        <f aca="false">(U9-U81)/U9*100</f>
        <v>0</v>
      </c>
      <c r="W9" s="25" t="n">
        <f aca="false">DEGREES(ATAN2(S9,T9))</f>
        <v>0</v>
      </c>
      <c r="X9" s="25" t="n">
        <f aca="false">IF(DEGREES(ATAN2(S9,T9))&lt;0,360+DEGREES(ATAN2(S9,T9)),DEGREES(ATAN2(S9,T9)))</f>
        <v>0</v>
      </c>
      <c r="Y9" s="25" t="n">
        <f aca="false">(S9*(T9-0)/2+S9*(T10-T9)/2)^2</f>
        <v>0.000108173050956844</v>
      </c>
      <c r="Z9" s="24" t="n">
        <f aca="false">U9*5</f>
        <v>3.03226794392274</v>
      </c>
      <c r="AB9" s="25" t="n">
        <f aca="false">Q9-COS(P9*PI()/180)*H$7/100/Q$6</f>
        <v>0.527744306541458</v>
      </c>
      <c r="AC9" s="25" t="n">
        <f aca="false">SIN(P9*PI()/180)*H$7/100/Q$6</f>
        <v>0</v>
      </c>
      <c r="AD9" s="25" t="n">
        <f aca="false">SQRT(SUMSQ(AB9,AC9))</f>
        <v>0.527744306541458</v>
      </c>
      <c r="AE9" s="25" t="n">
        <f aca="false">(AD9-AD81)/AD9*100</f>
        <v>0</v>
      </c>
      <c r="AF9" s="25" t="n">
        <f aca="false">DEGREES(ATAN2(AB9,AC9))</f>
        <v>0</v>
      </c>
      <c r="AG9" s="25" t="n">
        <f aca="false">IF(DEGREES(ATAN2(AB9,AC9))&lt;0,360+DEGREES(ATAN2(AB9,AC9)),DEGREES(ATAN2(AB9,AC9)))</f>
        <v>0</v>
      </c>
      <c r="AH9" s="25" t="n">
        <f aca="false">(AB9*(AC9-0)/2+AB9*(AC10-AC9)/2)^2</f>
        <v>0.000117959668559126</v>
      </c>
      <c r="AI9" s="24" t="n">
        <f aca="false">AD9*5</f>
        <v>2.63872153270729</v>
      </c>
      <c r="AK9" s="24" t="n">
        <v>1</v>
      </c>
    </row>
    <row r="10" customFormat="false" ht="12.75" hidden="false" customHeight="false" outlineLevel="0" collapsed="false">
      <c r="P10" s="1" t="n">
        <v>5</v>
      </c>
      <c r="Q10" s="25" t="n">
        <f aca="false">(PI()^2*I$2*COS(PI()*P10/180)/900+SQRT(2)*PI()^2*I$2^2*(4*(2*J$2^2-I$2^2)*COS(PI()*P10/90)+I$2^2*(COS(PI()*P10/45)+3))/(3600*(I$2^2*COS(PI()*P10/90)+2*J$2^2-I$2^2)^(3/2)))/Q$7</f>
        <v>0.993919620072696</v>
      </c>
      <c r="R10" s="25"/>
      <c r="S10" s="25" t="n">
        <f aca="false">Q10-COS(P10*PI()/180)*H$2/100/Q$6</f>
        <v>0.601870771766829</v>
      </c>
      <c r="T10" s="25" t="n">
        <f aca="false">SIN(P10*PI()/180)*H$2/100/Q$6</f>
        <v>0.034299829775158</v>
      </c>
      <c r="U10" s="25" t="n">
        <f aca="false">SQRT(SUMSQ(S10,T10))</f>
        <v>0.602847330781022</v>
      </c>
      <c r="V10" s="25" t="n">
        <f aca="false">(U10-U9)/U10*100</f>
        <v>-0.598204191906098</v>
      </c>
      <c r="W10" s="25" t="n">
        <f aca="false">DEGREES(ATAN2(S10,T10))</f>
        <v>3.26168374754861</v>
      </c>
      <c r="X10" s="25" t="n">
        <f aca="false">IF(DEGREES(ATAN2(S10,T10))&lt;0,360+DEGREES(ATAN2(S10,T10)),DEGREES(ATAN2(S10,T10)))</f>
        <v>3.26168374754861</v>
      </c>
      <c r="Y10" s="25" t="n">
        <f aca="false">Y9+(S10*(T10-T9)/2+S10*(T11-T10)/2)^2</f>
        <v>0.000531113175118122</v>
      </c>
      <c r="Z10" s="24" t="n">
        <f aca="false">U10*5+Z9</f>
        <v>6.04650459782785</v>
      </c>
      <c r="AB10" s="25" t="n">
        <f aca="false">Q10-COS(P10*PI()/180)*H$7/100/Q$6</f>
        <v>0.523461002105655</v>
      </c>
      <c r="AC10" s="25" t="n">
        <f aca="false">SIN(P10*PI()/180)*H$7/100/Q$6</f>
        <v>0.0411597957301896</v>
      </c>
      <c r="AD10" s="25" t="n">
        <f aca="false">SQRT(SUMSQ(AB10,AC10))</f>
        <v>0.525076708215102</v>
      </c>
      <c r="AE10" s="25" t="n">
        <f aca="false">(AD10-AD9)/AD10*100</f>
        <v>-0.508039736788804</v>
      </c>
      <c r="AF10" s="25" t="n">
        <f aca="false">DEGREES(ATAN2(AB10,AC10))</f>
        <v>4.49592298519062</v>
      </c>
      <c r="AG10" s="25" t="n">
        <f aca="false">IF(DEGREES(ATAN2(AB10,AC10))&lt;0,360+DEGREES(ATAN2(AB10,AC10)),DEGREES(ATAN2(AB10,AC10)))</f>
        <v>4.49592298519062</v>
      </c>
      <c r="AH10" s="25" t="n">
        <f aca="false">AH9+(AB10*(AC10-AC9)/2+AB10*(AC11-AC10)/2)^2</f>
        <v>0.000578644102394066</v>
      </c>
      <c r="AI10" s="24" t="n">
        <f aca="false">AD10*5+AI9</f>
        <v>5.2641050737828</v>
      </c>
      <c r="AK10" s="24" t="n">
        <v>0.993919620072696</v>
      </c>
    </row>
    <row r="11" customFormat="false" ht="12.75" hidden="false" customHeight="false" outlineLevel="0" collapsed="false">
      <c r="P11" s="1" t="n">
        <v>10</v>
      </c>
      <c r="Q11" s="25" t="n">
        <f aca="false">(PI()^2*I$2*COS(PI()*P11/180)/900+SQRT(2)*PI()^2*I$2^2*(4*(2*J$2^2-I$2^2)*COS(PI()*P11/90)+I$2^2*(COS(PI()*P11/45)+3))/(3600*(I$2^2*COS(PI()*P11/90)+2*J$2^2-I$2^2)^(3/2)))/Q$7</f>
        <v>0.975774487141877</v>
      </c>
      <c r="R11" s="25"/>
      <c r="S11" s="25" t="n">
        <f aca="false">Q11-COS(P11*PI()/180)*H$2/100/Q$6</f>
        <v>0.588206930206769</v>
      </c>
      <c r="T11" s="25" t="n">
        <f aca="false">SIN(P11*PI()/180)*H$2/100/Q$6</f>
        <v>0.0683386171349236</v>
      </c>
      <c r="U11" s="25" t="n">
        <f aca="false">SQRT(SUMSQ(S11,T11))</f>
        <v>0.592163456602301</v>
      </c>
      <c r="V11" s="25" t="n">
        <f aca="false">(U11-U10)/U11*100</f>
        <v>-1.80421031720248</v>
      </c>
      <c r="W11" s="25" t="n">
        <f aca="false">DEGREES(ATAN2(S11,T11))</f>
        <v>6.62698473160623</v>
      </c>
      <c r="X11" s="25" t="n">
        <f aca="false">IF(DEGREES(ATAN2(S11,T11))&lt;0,360+DEGREES(ATAN2(S11,T11)),DEGREES(ATAN2(S11,T11)))</f>
        <v>6.62698473160623</v>
      </c>
      <c r="Y11" s="25" t="n">
        <f aca="false">Y10+(S11*(T11-T10)/2+S11*(T12-T11)/2)^2</f>
        <v>0.000925885883709058</v>
      </c>
      <c r="Z11" s="24" t="n">
        <f aca="false">U11*5+Z10</f>
        <v>9.00732188083935</v>
      </c>
      <c r="AB11" s="25" t="n">
        <f aca="false">Q11-COS(P11*PI()/180)*H$7/100/Q$6</f>
        <v>0.510693418819748</v>
      </c>
      <c r="AC11" s="25" t="n">
        <f aca="false">SIN(P11*PI()/180)*H$7/100/Q$6</f>
        <v>0.0820063405619083</v>
      </c>
      <c r="AD11" s="25" t="n">
        <f aca="false">SQRT(SUMSQ(AB11,AC11))</f>
        <v>0.51723573727862</v>
      </c>
      <c r="AE11" s="25" t="n">
        <f aca="false">(AD11-AD10)/AD11*100</f>
        <v>-1.51593758345792</v>
      </c>
      <c r="AF11" s="25" t="n">
        <f aca="false">DEGREES(ATAN2(AB11,AC11))</f>
        <v>9.12258760354299</v>
      </c>
      <c r="AG11" s="25" t="n">
        <f aca="false">IF(DEGREES(ATAN2(AB11,AC11))&lt;0,360+DEGREES(ATAN2(AB11,AC11)),DEGREES(ATAN2(AB11,AC11)))</f>
        <v>9.12258760354299</v>
      </c>
      <c r="AH11" s="25" t="n">
        <f aca="false">AH10+(AB11*(AC11-AC10)/2+AB11*(AC12-AC11)/2)^2</f>
        <v>0.00100716288451443</v>
      </c>
      <c r="AI11" s="24" t="n">
        <f aca="false">AD11*5+AI10</f>
        <v>7.8502837601759</v>
      </c>
      <c r="AK11" s="24" t="n">
        <v>0.975774487141877</v>
      </c>
    </row>
    <row r="12" customFormat="false" ht="12.75" hidden="false" customHeight="false" outlineLevel="0" collapsed="false">
      <c r="P12" s="1" t="n">
        <v>15</v>
      </c>
      <c r="Q12" s="25" t="n">
        <f aca="false">(PI()^2*I$2*COS(PI()*P12/180)/900+SQRT(2)*PI()^2*I$2^2*(4*(2*J$2^2-I$2^2)*COS(PI()*P12/90)+I$2^2*(COS(PI()*P12/45)+3))/(3600*(I$2^2*COS(PI()*P12/90)+2*J$2^2-I$2^2)^(3/2)))/Q$7</f>
        <v>0.945852347002252</v>
      </c>
      <c r="R12" s="25"/>
      <c r="S12" s="25" t="n">
        <f aca="false">Q12-COS(P12*PI()/180)*H$2/100/Q$6</f>
        <v>0.565715704565869</v>
      </c>
      <c r="T12" s="25" t="n">
        <f aca="false">SIN(P12*PI()/180)*H$2/100/Q$6</f>
        <v>0.101857306354307</v>
      </c>
      <c r="U12" s="25" t="n">
        <f aca="false">SQRT(SUMSQ(S12,T12))</f>
        <v>0.574812290448119</v>
      </c>
      <c r="V12" s="25" t="n">
        <f aca="false">(U12-U11)/U12*100</f>
        <v>-3.01857953326901</v>
      </c>
      <c r="W12" s="25" t="n">
        <f aca="false">DEGREES(ATAN2(S12,T12))</f>
        <v>10.2067675869069</v>
      </c>
      <c r="X12" s="25" t="n">
        <f aca="false">IF(DEGREES(ATAN2(S12,T12))&lt;0,360+DEGREES(ATAN2(S12,T12)),DEGREES(ATAN2(S12,T12)))</f>
        <v>10.2067675869069</v>
      </c>
      <c r="Y12" s="25" t="n">
        <f aca="false">Y11+(S12*(T12-T11)/2+S12*(T13-T12)/2)^2</f>
        <v>0.0012771776380091</v>
      </c>
      <c r="Z12" s="24" t="n">
        <f aca="false">U12*5+Z11</f>
        <v>11.8813833330799</v>
      </c>
      <c r="AB12" s="25" t="n">
        <f aca="false">Q12-COS(P12*PI()/180)*H$7/100/Q$6</f>
        <v>0.489688376078592</v>
      </c>
      <c r="AC12" s="25" t="n">
        <f aca="false">SIN(P12*PI()/180)*H$7/100/Q$6</f>
        <v>0.122228767625169</v>
      </c>
      <c r="AD12" s="25" t="n">
        <f aca="false">SQRT(SUMSQ(AB12,AC12))</f>
        <v>0.50471237086251</v>
      </c>
      <c r="AE12" s="25" t="n">
        <f aca="false">(AD12-AD11)/AD12*100</f>
        <v>-2.481287786687</v>
      </c>
      <c r="AF12" s="25" t="n">
        <f aca="false">DEGREES(ATAN2(AB12,AC12))</f>
        <v>14.0149520112685</v>
      </c>
      <c r="AG12" s="25" t="n">
        <f aca="false">IF(DEGREES(ATAN2(AB12,AC12))&lt;0,360+DEGREES(ATAN2(AB12,AC12)),DEGREES(ATAN2(AB12,AC12)))</f>
        <v>14.0149520112685</v>
      </c>
      <c r="AH12" s="25" t="n">
        <f aca="false">AH11+(AB12*(AC12-AC11)/2+AB12*(AC13-AC12)/2)^2</f>
        <v>0.00138619286923527</v>
      </c>
      <c r="AI12" s="24" t="n">
        <f aca="false">AD12*5+AI11</f>
        <v>10.3738456144885</v>
      </c>
      <c r="AK12" s="24" t="n">
        <v>0.945852347002252</v>
      </c>
    </row>
    <row r="13" customFormat="false" ht="12.75" hidden="false" customHeight="false" outlineLevel="0" collapsed="false">
      <c r="P13" s="1" t="n">
        <v>20</v>
      </c>
      <c r="Q13" s="25" t="n">
        <f aca="false">(PI()^2*I$2*COS(PI()*P13/180)/900+SQRT(2)*PI()^2*I$2^2*(4*(2*J$2^2-I$2^2)*COS(PI()*P13/90)+I$2^2*(COS(PI()*P13/45)+3))/(3600*(I$2^2*COS(PI()*P13/90)+2*J$2^2-I$2^2)^(3/2)))/Q$7</f>
        <v>0.904631698719152</v>
      </c>
      <c r="R13" s="25"/>
      <c r="S13" s="25" t="n">
        <f aca="false">Q13-COS(P13*PI()/180)*H$2/100/Q$6</f>
        <v>0.534819040163216</v>
      </c>
      <c r="T13" s="25" t="n">
        <f aca="false">SIN(P13*PI()/180)*H$2/100/Q$6</f>
        <v>0.134600799969211</v>
      </c>
      <c r="U13" s="25" t="n">
        <f aca="false">SQRT(SUMSQ(S13,T13))</f>
        <v>0.551496854998698</v>
      </c>
      <c r="V13" s="25" t="n">
        <f aca="false">(U13-U12)/U13*100</f>
        <v>-4.22766426283172</v>
      </c>
      <c r="W13" s="25" t="n">
        <f aca="false">DEGREES(ATAN2(S13,T13))</f>
        <v>14.1265548867841</v>
      </c>
      <c r="X13" s="25" t="n">
        <f aca="false">IF(DEGREES(ATAN2(S13,T13))&lt;0,360+DEGREES(ATAN2(S13,T13)),DEGREES(ATAN2(S13,T13)))</f>
        <v>14.1265548867841</v>
      </c>
      <c r="Y13" s="25" t="n">
        <f aca="false">Y12+(S13*(T13-T12)/2+S13*(T14-T13)/2)^2</f>
        <v>0.00157432322363099</v>
      </c>
      <c r="Z13" s="24" t="n">
        <f aca="false">U13*5+Z12</f>
        <v>14.6388676080734</v>
      </c>
      <c r="AB13" s="25" t="n">
        <f aca="false">Q13-COS(P13*PI()/180)*H$7/100/Q$6</f>
        <v>0.460856508452028</v>
      </c>
      <c r="AC13" s="25" t="n">
        <f aca="false">SIN(P13*PI()/180)*H$7/100/Q$6</f>
        <v>0.161520959963054</v>
      </c>
      <c r="AD13" s="25" t="n">
        <f aca="false">SQRT(SUMSQ(AB13,AC13))</f>
        <v>0.488341828937457</v>
      </c>
      <c r="AE13" s="25" t="n">
        <f aca="false">(AD13-AD12)/AD13*100</f>
        <v>-3.35227108451316</v>
      </c>
      <c r="AF13" s="25" t="n">
        <f aca="false">DEGREES(ATAN2(AB13,AC13))</f>
        <v>19.3145399722837</v>
      </c>
      <c r="AG13" s="25" t="n">
        <f aca="false">IF(DEGREES(ATAN2(AB13,AC13))&lt;0,360+DEGREES(ATAN2(AB13,AC13)),DEGREES(ATAN2(AB13,AC13)))</f>
        <v>19.3145399722837</v>
      </c>
      <c r="AH13" s="25" t="n">
        <f aca="false">AH12+(AB13*(AC13-AC12)/2+AB13*(AC14-AC13)/2)^2</f>
        <v>0.00170391649123852</v>
      </c>
      <c r="AI13" s="24" t="n">
        <f aca="false">AD13*5+AI12</f>
        <v>12.8155547591757</v>
      </c>
      <c r="AK13" s="24" t="n">
        <v>0.904631698719153</v>
      </c>
    </row>
    <row r="14" customFormat="false" ht="12.75" hidden="false" customHeight="false" outlineLevel="0" collapsed="false">
      <c r="P14" s="1" t="n">
        <v>25</v>
      </c>
      <c r="Q14" s="25" t="n">
        <f aca="false">(PI()^2*I$2*COS(PI()*P14/180)/900+SQRT(2)*PI()^2*I$2^2*(4*(2*J$2^2-I$2^2)*COS(PI()*P14/90)+I$2^2*(COS(PI()*P14/45)+3))/(3600*(I$2^2*COS(PI()*P14/90)+2*J$2^2-I$2^2)^(3/2)))/Q$7</f>
        <v>0.852779619736695</v>
      </c>
      <c r="R14" s="25"/>
      <c r="S14" s="25" t="n">
        <f aca="false">Q14-COS(P14*PI()/180)*H$2/100/Q$6</f>
        <v>0.496105442691803</v>
      </c>
      <c r="T14" s="25" t="n">
        <f aca="false">SIN(P14*PI()/180)*H$2/100/Q$6</f>
        <v>0.166319900222165</v>
      </c>
      <c r="U14" s="25" t="n">
        <f aca="false">SQRT(SUMSQ(S14,T14))</f>
        <v>0.523242696536073</v>
      </c>
      <c r="V14" s="25" t="n">
        <f aca="false">(U14-U13)/U14*100</f>
        <v>-5.39981898451155</v>
      </c>
      <c r="W14" s="25" t="n">
        <f aca="false">DEGREES(ATAN2(S14,T14))</f>
        <v>18.5337843074747</v>
      </c>
      <c r="X14" s="25" t="n">
        <f aca="false">IF(DEGREES(ATAN2(S14,T14))&lt;0,360+DEGREES(ATAN2(S14,T14)),DEGREES(ATAN2(S14,T14)))</f>
        <v>18.5337843074747</v>
      </c>
      <c r="Y14" s="25" t="n">
        <f aca="false">Y13+(S14*(T14-T13)/2+S14*(T15-T14)/2)^2</f>
        <v>0.00181216236901292</v>
      </c>
      <c r="Z14" s="24" t="n">
        <f aca="false">U14*5+Z13</f>
        <v>17.2550810907538</v>
      </c>
      <c r="AB14" s="25" t="n">
        <f aca="false">Q14-COS(P14*PI()/180)*H$7/100/Q$6</f>
        <v>0.424770607282825</v>
      </c>
      <c r="AC14" s="25" t="n">
        <f aca="false">SIN(P14*PI()/180)*H$7/100/Q$6</f>
        <v>0.199583880266598</v>
      </c>
      <c r="AD14" s="25" t="n">
        <f aca="false">SQRT(SUMSQ(AB14,AC14))</f>
        <v>0.469322697164426</v>
      </c>
      <c r="AE14" s="25" t="n">
        <f aca="false">(AD14-AD13)/AD14*100</f>
        <v>-4.0524636647539</v>
      </c>
      <c r="AF14" s="25" t="n">
        <f aca="false">DEGREES(ATAN2(AB14,AC14))</f>
        <v>25.1670825649916</v>
      </c>
      <c r="AG14" s="25" t="n">
        <f aca="false">IF(DEGREES(ATAN2(AB14,AC14))&lt;0,360+DEGREES(ATAN2(AB14,AC14)),DEGREES(ATAN2(AB14,AC14)))</f>
        <v>25.1670825649916</v>
      </c>
      <c r="AH14" s="25" t="n">
        <f aca="false">AH13+(AB14*(AC14-AC13)/2+AB14*(AC15-AC14)/2)^2</f>
        <v>0.00195499339203741</v>
      </c>
      <c r="AI14" s="24" t="n">
        <f aca="false">AD14*5+AI13</f>
        <v>15.1621682449979</v>
      </c>
      <c r="AK14" s="24" t="n">
        <v>0.852779619736695</v>
      </c>
    </row>
    <row r="15" customFormat="false" ht="12.75" hidden="false" customHeight="false" outlineLevel="0" collapsed="false">
      <c r="P15" s="1" t="n">
        <v>30</v>
      </c>
      <c r="Q15" s="25" t="n">
        <f aca="false">(PI()^2*I$2*COS(PI()*P15/180)/900+SQRT(2)*PI()^2*I$2^2*(4*(2*J$2^2-I$2^2)*COS(PI()*P15/90)+I$2^2*(COS(PI()*P15/45)+3))/(3600*(I$2^2*COS(PI()*P15/90)+2*J$2^2-I$2^2)^(3/2)))/Q$7</f>
        <v>0.791147626970365</v>
      </c>
      <c r="R15" s="25"/>
      <c r="S15" s="25" t="n">
        <f aca="false">Q15-COS(P15*PI()/180)*H$2/100/Q$6</f>
        <v>0.450326437289586</v>
      </c>
      <c r="T15" s="25" t="n">
        <f aca="false">SIN(P15*PI()/180)*H$2/100/Q$6</f>
        <v>0.196773205607726</v>
      </c>
      <c r="U15" s="25" t="n">
        <f aca="false">SQRT(SUMSQ(S15,T15))</f>
        <v>0.491440326557632</v>
      </c>
      <c r="V15" s="25" t="n">
        <f aca="false">(U15-U14)/U15*100</f>
        <v>-6.47125770105305</v>
      </c>
      <c r="W15" s="25" t="n">
        <f aca="false">DEGREES(ATAN2(S15,T15))</f>
        <v>23.6032502592291</v>
      </c>
      <c r="X15" s="25" t="n">
        <f aca="false">IF(DEGREES(ATAN2(S15,T15))&lt;0,360+DEGREES(ATAN2(S15,T15)),DEGREES(ATAN2(S15,T15)))</f>
        <v>23.6032502592291</v>
      </c>
      <c r="Y15" s="25" t="n">
        <f aca="false">Y14+(S15*(T15-T14)/2+S15*(T16-T15)/2)^2</f>
        <v>0.00199109933960037</v>
      </c>
      <c r="Z15" s="24" t="n">
        <f aca="false">U15*5+Z14</f>
        <v>19.712282723542</v>
      </c>
      <c r="AB15" s="25" t="n">
        <f aca="false">Q15-COS(P15*PI()/180)*H$7/100/Q$6</f>
        <v>0.38216219935343</v>
      </c>
      <c r="AC15" s="25" t="n">
        <f aca="false">SIN(P15*PI()/180)*H$7/100/Q$6</f>
        <v>0.236127846729271</v>
      </c>
      <c r="AD15" s="25" t="n">
        <f aca="false">SQRT(SUMSQ(AB15,AC15))</f>
        <v>0.449226342299351</v>
      </c>
      <c r="AE15" s="25" t="n">
        <f aca="false">(AD15-AD14)/AD15*100</f>
        <v>-4.473547735917</v>
      </c>
      <c r="AF15" s="25" t="n">
        <f aca="false">DEGREES(ATAN2(AB15,AC15))</f>
        <v>31.7108148205088</v>
      </c>
      <c r="AG15" s="25" t="n">
        <f aca="false">IF(DEGREES(ATAN2(AB15,AC15))&lt;0,360+DEGREES(ATAN2(AB15,AC15)),DEGREES(ATAN2(AB15,AC15)))</f>
        <v>31.7108148205088</v>
      </c>
      <c r="AH15" s="25" t="n">
        <f aca="false">AH14+(AB15*(AC15-AC14)/2+AB15*(AC16-AC15)/2)^2</f>
        <v>0.00214056141475074</v>
      </c>
      <c r="AI15" s="24" t="n">
        <f aca="false">AD15*5+AI14</f>
        <v>17.4082999564946</v>
      </c>
      <c r="AK15" s="24" t="n">
        <v>0.791147626970365</v>
      </c>
    </row>
    <row r="16" customFormat="false" ht="12.75" hidden="false" customHeight="false" outlineLevel="0" collapsed="false">
      <c r="P16" s="1" t="n">
        <v>35</v>
      </c>
      <c r="Q16" s="25" t="n">
        <f aca="false">(PI()^2*I$2*COS(PI()*P16/180)/900+SQRT(2)*PI()^2*I$2^2*(4*(2*J$2^2-I$2^2)*COS(PI()*P16/90)+I$2^2*(COS(PI()*P16/45)+3))/(3600*(I$2^2*COS(PI()*P16/90)+2*J$2^2-I$2^2)^(3/2)))/Q$7</f>
        <v>0.720764545264166</v>
      </c>
      <c r="R16" s="25"/>
      <c r="S16" s="25" t="n">
        <f aca="false">Q16-COS(P16*PI()/180)*H$2/100/Q$6</f>
        <v>0.398390197994432</v>
      </c>
      <c r="T16" s="25" t="n">
        <f aca="false">SIN(P16*PI()/180)*H$2/100/Q$6</f>
        <v>0.225728948083702</v>
      </c>
      <c r="U16" s="25" t="n">
        <f aca="false">SQRT(SUMSQ(S16,T16))</f>
        <v>0.457895520682412</v>
      </c>
      <c r="V16" s="25" t="n">
        <f aca="false">(U16-U15)/U16*100</f>
        <v>-7.32586460449034</v>
      </c>
      <c r="W16" s="25" t="n">
        <f aca="false">DEGREES(ATAN2(S16,T16))</f>
        <v>29.5360064909898</v>
      </c>
      <c r="X16" s="25" t="n">
        <f aca="false">IF(DEGREES(ATAN2(S16,T16))&lt;0,360+DEGREES(ATAN2(S16,T16)),DEGREES(ATAN2(S16,T16)))</f>
        <v>29.5360064909898</v>
      </c>
      <c r="Y16" s="25" t="n">
        <f aca="false">Y15+(S16*(T16-T15)/2+S16*(T17-T16)/2)^2</f>
        <v>0.00211639333468826</v>
      </c>
      <c r="Z16" s="24" t="n">
        <f aca="false">U16*5+Z15</f>
        <v>22.001760326954</v>
      </c>
      <c r="AB16" s="25" t="n">
        <f aca="false">Q16-COS(P16*PI()/180)*H$7/100/Q$6</f>
        <v>0.333915328540485</v>
      </c>
      <c r="AC16" s="25" t="n">
        <f aca="false">SIN(P16*PI()/180)*H$7/100/Q$6</f>
        <v>0.270874737700443</v>
      </c>
      <c r="AD16" s="25" t="n">
        <f aca="false">SQRT(SUMSQ(AB16,AC16))</f>
        <v>0.429968103652566</v>
      </c>
      <c r="AE16" s="25" t="n">
        <f aca="false">(AD16-AD15)/AD16*100</f>
        <v>-4.47899239110674</v>
      </c>
      <c r="AF16" s="25" t="n">
        <f aca="false">DEGREES(ATAN2(AB16,AC16))</f>
        <v>39.0492358336212</v>
      </c>
      <c r="AG16" s="25" t="n">
        <f aca="false">IF(DEGREES(ATAN2(AB16,AC16))&lt;0,360+DEGREES(ATAN2(AB16,AC16)),DEGREES(ATAN2(AB16,AC16)))</f>
        <v>39.0492358336212</v>
      </c>
      <c r="AH16" s="25" t="n">
        <f aca="false">AH15+(AB16*(AC16-AC15)/2+AB16*(AC17-AC16)/2)^2</f>
        <v>0.0022673114743968</v>
      </c>
      <c r="AI16" s="24" t="n">
        <f aca="false">AD16*5+AI15</f>
        <v>19.5581404747575</v>
      </c>
      <c r="AK16" s="24" t="n">
        <v>0.720764545264166</v>
      </c>
    </row>
    <row r="17" customFormat="false" ht="12.75" hidden="false" customHeight="false" outlineLevel="0" collapsed="false">
      <c r="P17" s="1" t="n">
        <v>40</v>
      </c>
      <c r="Q17" s="25" t="n">
        <f aca="false">(PI()^2*I$2*COS(PI()*P17/180)/900+SQRT(2)*PI()^2*I$2^2*(4*(2*J$2^2-I$2^2)*COS(PI()*P17/90)+I$2^2*(COS(PI()*P17/45)+3))/(3600*(I$2^2*COS(PI()*P17/90)+2*J$2^2-I$2^2)^(3/2)))/Q$7</f>
        <v>0.642825176698998</v>
      </c>
      <c r="R17" s="25"/>
      <c r="S17" s="25" t="n">
        <f aca="false">Q17-COS(P17*PI()/180)*H$2/100/Q$6</f>
        <v>0.341351135277985</v>
      </c>
      <c r="T17" s="25" t="n">
        <f aca="false">SIN(P17*PI()/180)*H$2/100/Q$6</f>
        <v>0.252966756965896</v>
      </c>
      <c r="U17" s="25" t="n">
        <f aca="false">SQRT(SUMSQ(S17,T17))</f>
        <v>0.424867953234192</v>
      </c>
      <c r="V17" s="25" t="n">
        <f aca="false">(U17-U16)/U17*100</f>
        <v>-7.77360758720604</v>
      </c>
      <c r="W17" s="25" t="n">
        <f aca="false">DEGREES(ATAN2(S17,T17))</f>
        <v>36.5412158285681</v>
      </c>
      <c r="X17" s="25" t="n">
        <f aca="false">IF(DEGREES(ATAN2(S17,T17))&lt;0,360+DEGREES(ATAN2(S17,T17)),DEGREES(ATAN2(S17,T17)))</f>
        <v>36.5412158285681</v>
      </c>
      <c r="Y17" s="25" t="n">
        <f aca="false">Y16+(S17*(T17-T16)/2+S17*(T18-T17)/2)^2</f>
        <v>0.00219683750294301</v>
      </c>
      <c r="Z17" s="24" t="n">
        <f aca="false">U17*5+Z16</f>
        <v>24.126100093125</v>
      </c>
      <c r="AB17" s="25" t="n">
        <f aca="false">Q17-COS(P17*PI()/180)*H$7/100/Q$6</f>
        <v>0.281056326993782</v>
      </c>
      <c r="AC17" s="25" t="n">
        <f aca="false">SIN(P17*PI()/180)*H$7/100/Q$6</f>
        <v>0.303560108359075</v>
      </c>
      <c r="AD17" s="25" t="n">
        <f aca="false">SQRT(SUMSQ(AB17,AC17))</f>
        <v>0.41369239578485</v>
      </c>
      <c r="AE17" s="25" t="n">
        <f aca="false">(AD17-AD16)/AD17*100</f>
        <v>-3.9342535742862</v>
      </c>
      <c r="AF17" s="25" t="n">
        <f aca="false">DEGREES(ATAN2(AB17,AC17))</f>
        <v>47.2044119007777</v>
      </c>
      <c r="AG17" s="25" t="n">
        <f aca="false">IF(DEGREES(ATAN2(AB17,AC17))&lt;0,360+DEGREES(ATAN2(AB17,AC17)),DEGREES(ATAN2(AB17,AC17)))</f>
        <v>47.2044119007777</v>
      </c>
      <c r="AH17" s="25" t="n">
        <f aca="false">AH16+(AB17*(AC17-AC16)/2+AB17*(AC18-AC17)/2)^2</f>
        <v>0.00234584246709274</v>
      </c>
      <c r="AI17" s="24" t="n">
        <f aca="false">AD17*5+AI16</f>
        <v>21.6266024536817</v>
      </c>
      <c r="AK17" s="24" t="n">
        <v>0.642825176698998</v>
      </c>
    </row>
    <row r="18" customFormat="false" ht="12.75" hidden="false" customHeight="false" outlineLevel="0" collapsed="false">
      <c r="P18" s="1" t="n">
        <v>45</v>
      </c>
      <c r="Q18" s="25" t="n">
        <f aca="false">(PI()^2*I$2*COS(PI()*P18/180)/900+SQRT(2)*PI()^2*I$2^2*(4*(2*J$2^2-I$2^2)*COS(PI()*P18/90)+I$2^2*(COS(PI()*P18/45)+3))/(3600*(I$2^2*COS(PI()*P18/90)+2*J$2^2-I$2^2)^(3/2)))/Q$7</f>
        <v>0.558673506737333</v>
      </c>
      <c r="R18" s="25"/>
      <c r="S18" s="25" t="n">
        <f aca="false">Q18-COS(P18*PI()/180)*H$2/100/Q$6</f>
        <v>0.280394170655257</v>
      </c>
      <c r="T18" s="25" t="n">
        <f aca="false">SIN(P18*PI()/180)*H$2/100/Q$6</f>
        <v>0.278279336082076</v>
      </c>
      <c r="U18" s="25" t="n">
        <f aca="false">SQRT(SUMSQ(S18,T18))</f>
        <v>0.395044655485592</v>
      </c>
      <c r="V18" s="25" t="n">
        <f aca="false">(U18-U17)/U18*100</f>
        <v>-7.54934849376485</v>
      </c>
      <c r="W18" s="25" t="n">
        <f aca="false">DEGREES(ATAN2(S18,T18))</f>
        <v>44.7831103226229</v>
      </c>
      <c r="X18" s="25" t="n">
        <f aca="false">IF(DEGREES(ATAN2(S18,T18))&lt;0,360+DEGREES(ATAN2(S18,T18)),DEGREES(ATAN2(S18,T18)))</f>
        <v>44.7831103226229</v>
      </c>
      <c r="Y18" s="25" t="n">
        <f aca="false">Y17+(S18*(T18-T17)/2+S18*(T19-T18)/2)^2</f>
        <v>0.0022430853898889</v>
      </c>
      <c r="Z18" s="24" t="n">
        <f aca="false">U18*5+Z17</f>
        <v>26.1013233705529</v>
      </c>
      <c r="AB18" s="25" t="n">
        <f aca="false">Q18-COS(P18*PI()/180)*H$7/100/Q$6</f>
        <v>0.224738303438842</v>
      </c>
      <c r="AC18" s="25" t="n">
        <f aca="false">SIN(P18*PI()/180)*H$7/100/Q$6</f>
        <v>0.333935203298491</v>
      </c>
      <c r="AD18" s="25" t="n">
        <f aca="false">SQRT(SUMSQ(AB18,AC18))</f>
        <v>0.40251711148046</v>
      </c>
      <c r="AE18" s="25" t="n">
        <f aca="false">(AD18-AD17)/AD18*100</f>
        <v>-2.7763501192005</v>
      </c>
      <c r="AF18" s="25" t="n">
        <f aca="false">DEGREES(ATAN2(AB18,AC18))</f>
        <v>56.0594567455121</v>
      </c>
      <c r="AG18" s="25" t="n">
        <f aca="false">IF(DEGREES(ATAN2(AB18,AC18))&lt;0,360+DEGREES(ATAN2(AB18,AC18)),DEGREES(ATAN2(AB18,AC18)))</f>
        <v>56.0594567455121</v>
      </c>
      <c r="AH18" s="25" t="n">
        <f aca="false">AH17+(AB18*(AC18-AC17)/2+AB18*(AC19-AC18)/2)^2</f>
        <v>0.00238862540673563</v>
      </c>
      <c r="AI18" s="24" t="n">
        <f aca="false">AD18*5+AI17</f>
        <v>23.639188011084</v>
      </c>
      <c r="AK18" s="24" t="n">
        <v>0.558673506737333</v>
      </c>
    </row>
    <row r="19" customFormat="false" ht="12.75" hidden="false" customHeight="false" outlineLevel="0" collapsed="false">
      <c r="P19" s="1" t="n">
        <v>50</v>
      </c>
      <c r="Q19" s="25" t="n">
        <f aca="false">(PI()^2*I$2*COS(PI()*P19/180)/900+SQRT(2)*PI()^2*I$2^2*(4*(2*J$2^2-I$2^2)*COS(PI()*P19/90)+I$2^2*(COS(PI()*P19/45)+3))/(3600*(I$2^2*COS(PI()*P19/90)+2*J$2^2-I$2^2)^(3/2)))/Q$7</f>
        <v>0.469779297357336</v>
      </c>
      <c r="R19" s="25"/>
      <c r="S19" s="25" t="n">
        <f aca="false">Q19-COS(P19*PI()/180)*H$2/100/Q$6</f>
        <v>0.21681254039144</v>
      </c>
      <c r="T19" s="25" t="n">
        <f aca="false">SIN(P19*PI()/180)*H$2/100/Q$6</f>
        <v>0.301474041421013</v>
      </c>
      <c r="U19" s="25" t="n">
        <f aca="false">SQRT(SUMSQ(S19,T19))</f>
        <v>0.371341184521336</v>
      </c>
      <c r="V19" s="25" t="n">
        <f aca="false">(U19-U18)/U19*100</f>
        <v>-6.38320551349846</v>
      </c>
      <c r="W19" s="25" t="n">
        <f aca="false">DEGREES(ATAN2(S19,T19))</f>
        <v>54.2772624156907</v>
      </c>
      <c r="X19" s="25" t="n">
        <f aca="false">IF(DEGREES(ATAN2(S19,T19))&lt;0,360+DEGREES(ATAN2(S19,T19)),DEGREES(ATAN2(S19,T19)))</f>
        <v>54.2772624156907</v>
      </c>
      <c r="Y19" s="25" t="n">
        <f aca="false">Y18+(S19*(T19-T18)/2+S19*(T20-T19)/2)^2</f>
        <v>0.00226593546958397</v>
      </c>
      <c r="Z19" s="24" t="n">
        <f aca="false">U19*5+Z18</f>
        <v>27.9580292931596</v>
      </c>
      <c r="AB19" s="25" t="n">
        <f aca="false">Q19-COS(P19*PI()/180)*H$7/100/Q$6</f>
        <v>0.166219188998261</v>
      </c>
      <c r="AC19" s="25" t="n">
        <f aca="false">SIN(P19*PI()/180)*H$7/100/Q$6</f>
        <v>0.361768849705216</v>
      </c>
      <c r="AD19" s="25" t="n">
        <f aca="false">SQRT(SUMSQ(AB19,AC19))</f>
        <v>0.398127516517352</v>
      </c>
      <c r="AE19" s="25" t="n">
        <f aca="false">(AD19-AD18)/AD19*100</f>
        <v>-1.10256005450369</v>
      </c>
      <c r="AF19" s="25" t="n">
        <f aca="false">DEGREES(ATAN2(AB19,AC19))</f>
        <v>65.3229970538207</v>
      </c>
      <c r="AG19" s="25" t="n">
        <f aca="false">IF(DEGREES(ATAN2(AB19,AC19))&lt;0,360+DEGREES(ATAN2(AB19,AC19)),DEGREES(ATAN2(AB19,AC19)))</f>
        <v>65.3229970538207</v>
      </c>
      <c r="AH19" s="25" t="n">
        <f aca="false">AH18+(AB19*(AC19-AC18)/2+AB19*(AC20-AC19)/2)^2</f>
        <v>0.00240796483955292</v>
      </c>
      <c r="AI19" s="24" t="n">
        <f aca="false">AD19*5+AI18</f>
        <v>25.6298255936708</v>
      </c>
      <c r="AK19" s="24" t="n">
        <v>0.469779297357336</v>
      </c>
    </row>
    <row r="20" customFormat="false" ht="12.75" hidden="false" customHeight="false" outlineLevel="0" collapsed="false">
      <c r="P20" s="1" t="n">
        <v>55</v>
      </c>
      <c r="Q20" s="25" t="n">
        <f aca="false">(PI()^2*I$2*COS(PI()*P20/180)/900+SQRT(2)*PI()^2*I$2^2*(4*(2*J$2^2-I$2^2)*COS(PI()*P20/90)+I$2^2*(COS(PI()*P20/45)+3))/(3600*(I$2^2*COS(PI()*P20/90)+2*J$2^2-I$2^2)^(3/2)))/Q$7</f>
        <v>0.37770725116139</v>
      </c>
      <c r="R20" s="25"/>
      <c r="S20" s="25" t="n">
        <f aca="false">Q20-COS(P20*PI()/180)*H$2/100/Q$6</f>
        <v>0.151978303077688</v>
      </c>
      <c r="T20" s="25" t="n">
        <f aca="false">SIN(P20*PI()/180)*H$2/100/Q$6</f>
        <v>0.322374347269734</v>
      </c>
      <c r="U20" s="25" t="n">
        <f aca="false">SQRT(SUMSQ(S20,T20))</f>
        <v>0.356402334986684</v>
      </c>
      <c r="V20" s="25" t="n">
        <f aca="false">(U20-U19)/U20*100</f>
        <v>-4.19156892875295</v>
      </c>
      <c r="W20" s="25" t="n">
        <f aca="false">DEGREES(ATAN2(S20,T20))</f>
        <v>64.7592053451446</v>
      </c>
      <c r="X20" s="25" t="n">
        <f aca="false">IF(DEGREES(ATAN2(S20,T20))&lt;0,360+DEGREES(ATAN2(S20,T20)),DEGREES(ATAN2(S20,T20)))</f>
        <v>64.7592053451446</v>
      </c>
      <c r="Y20" s="25" t="n">
        <f aca="false">Y19+(S20*(T20-T19)/2+S20*(T21-T20)/2)^2</f>
        <v>0.00227487530892803</v>
      </c>
      <c r="Z20" s="24" t="n">
        <f aca="false">U20*5+Z19</f>
        <v>29.740040968093</v>
      </c>
      <c r="AB20" s="25" t="n">
        <f aca="false">Q20-COS(P20*PI()/180)*H$7/100/Q$6</f>
        <v>0.106832513460948</v>
      </c>
      <c r="AC20" s="25" t="n">
        <f aca="false">SIN(P20*PI()/180)*H$7/100/Q$6</f>
        <v>0.38684921672368</v>
      </c>
      <c r="AD20" s="25" t="n">
        <f aca="false">SQRT(SUMSQ(AB20,AC20))</f>
        <v>0.401329667993918</v>
      </c>
      <c r="AE20" s="25" t="n">
        <f aca="false">(AD20-AD19)/AD20*100</f>
        <v>0.79788556190527</v>
      </c>
      <c r="AF20" s="25" t="n">
        <f aca="false">DEGREES(ATAN2(AB20,AC20))</f>
        <v>74.5619447059349</v>
      </c>
      <c r="AG20" s="25" t="n">
        <f aca="false">IF(DEGREES(ATAN2(AB20,AC20))&lt;0,360+DEGREES(ATAN2(AB20,AC20)),DEGREES(ATAN2(AB20,AC20)))</f>
        <v>74.5619447059349</v>
      </c>
      <c r="AH20" s="25" t="n">
        <f aca="false">AH19+(AB20*(AC20-AC19)/2+AB20*(AC21-AC20)/2)^2</f>
        <v>0.0024143259936542</v>
      </c>
      <c r="AI20" s="24" t="n">
        <f aca="false">AD20*5+AI19</f>
        <v>27.6364739336404</v>
      </c>
      <c r="AK20" s="24" t="n">
        <v>0.37770725116139</v>
      </c>
    </row>
    <row r="21" customFormat="false" ht="12.75" hidden="false" customHeight="false" outlineLevel="0" collapsed="false">
      <c r="P21" s="1" t="n">
        <v>60</v>
      </c>
      <c r="Q21" s="25" t="n">
        <f aca="false">(PI()^2*I$2*COS(PI()*P21/180)/900+SQRT(2)*PI()^2*I$2^2*(4*(2*J$2^2-I$2^2)*COS(PI()*P21/90)+I$2^2*(COS(PI()*P21/45)+3))/(3600*(I$2^2*COS(PI()*P21/90)+2*J$2^2-I$2^2)^(3/2)))/Q$7</f>
        <v>0.284078512916226</v>
      </c>
      <c r="R21" s="25"/>
      <c r="S21" s="25" t="n">
        <f aca="false">Q21-COS(P21*PI()/180)*H$2/100/Q$6</f>
        <v>0.0873053073084996</v>
      </c>
      <c r="T21" s="25" t="n">
        <f aca="false">SIN(P21*PI()/180)*H$2/100/Q$6</f>
        <v>0.340821189680778</v>
      </c>
      <c r="U21" s="25" t="n">
        <f aca="false">SQRT(SUMSQ(S21,T21))</f>
        <v>0.351825667084783</v>
      </c>
      <c r="V21" s="25" t="n">
        <f aca="false">(U21-U20)/U21*100</f>
        <v>-1.30083400106158</v>
      </c>
      <c r="W21" s="25" t="n">
        <f aca="false">DEGREES(ATAN2(S21,T21))</f>
        <v>75.631973317886</v>
      </c>
      <c r="X21" s="25" t="n">
        <f aca="false">IF(DEGREES(ATAN2(S21,T21))&lt;0,360+DEGREES(ATAN2(S21,T21)),DEGREES(ATAN2(S21,T21)))</f>
        <v>75.631973317886</v>
      </c>
      <c r="Y21" s="25" t="n">
        <f aca="false">Y20+(S21*(T21-T20)/2+S21*(T22-T21)/2)^2</f>
        <v>0.00227711715210283</v>
      </c>
      <c r="Z21" s="24" t="n">
        <f aca="false">U21*5+Z20</f>
        <v>31.499169303517</v>
      </c>
      <c r="AB21" s="25" t="n">
        <f aca="false">Q21-COS(P21*PI()/180)*H$7/100/Q$6</f>
        <v>0.0479506661869544</v>
      </c>
      <c r="AC21" s="25" t="n">
        <f aca="false">SIN(P21*PI()/180)*H$7/100/Q$6</f>
        <v>0.408985427616934</v>
      </c>
      <c r="AD21" s="25" t="n">
        <f aca="false">SQRT(SUMSQ(AB21,AC21))</f>
        <v>0.411786772967247</v>
      </c>
      <c r="AE21" s="25" t="n">
        <f aca="false">(AD21-AD20)/AD21*100</f>
        <v>2.53944654365107</v>
      </c>
      <c r="AF21" s="25" t="n">
        <f aca="false">DEGREES(ATAN2(AB21,AC21))</f>
        <v>83.3130007744497</v>
      </c>
      <c r="AG21" s="25" t="n">
        <f aca="false">IF(DEGREES(ATAN2(AB21,AC21))&lt;0,360+DEGREES(ATAN2(AB21,AC21)),DEGREES(ATAN2(AB21,AC21)))</f>
        <v>83.3130007744497</v>
      </c>
      <c r="AH21" s="25" t="n">
        <f aca="false">AH20+(AB21*(AC21-AC20)/2+AB21*(AC22-AC21)/2)^2</f>
        <v>0.00241529980699692</v>
      </c>
      <c r="AI21" s="24" t="n">
        <f aca="false">AD21*5+AI20</f>
        <v>29.6954077984766</v>
      </c>
      <c r="AK21" s="24" t="n">
        <v>0.284078512916225</v>
      </c>
    </row>
    <row r="22" customFormat="false" ht="12.75" hidden="false" customHeight="false" outlineLevel="0" collapsed="false">
      <c r="P22" s="1" t="n">
        <v>65</v>
      </c>
      <c r="Q22" s="25" t="n">
        <f aca="false">(PI()^2*I$2*COS(PI()*P22/180)/900+SQRT(2)*PI()^2*I$2^2*(4*(2*J$2^2-I$2^2)*COS(PI()*P22/90)+I$2^2*(COS(PI()*P22/45)+3))/(3600*(I$2^2*COS(PI()*P22/90)+2*J$2^2-I$2^2)^(3/2)))/Q$7</f>
        <v>0.190525096978126</v>
      </c>
      <c r="R22" s="25"/>
      <c r="S22" s="25" t="n">
        <f aca="false">Q22-COS(P22*PI()/180)*H$2/100/Q$6</f>
        <v>0.0242051967559614</v>
      </c>
      <c r="T22" s="25" t="n">
        <f aca="false">SIN(P22*PI()/180)*H$2/100/Q$6</f>
        <v>0.356674177044892</v>
      </c>
      <c r="U22" s="25" t="n">
        <f aca="false">SQRT(SUMSQ(S22,T22))</f>
        <v>0.357494559567898</v>
      </c>
      <c r="V22" s="25" t="n">
        <f aca="false">(U22-U21)/U22*100</f>
        <v>1.58572832268186</v>
      </c>
      <c r="W22" s="25" t="n">
        <f aca="false">DEGREES(ATAN2(S22,T22))</f>
        <v>86.1176543494943</v>
      </c>
      <c r="X22" s="25" t="n">
        <f aca="false">IF(DEGREES(ATAN2(S22,T22))&lt;0,360+DEGREES(ATAN2(S22,T22)),DEGREES(ATAN2(S22,T22)))</f>
        <v>86.1176543494943</v>
      </c>
      <c r="Y22" s="25" t="n">
        <f aca="false">Y21+(S22*(T22-T21)/2+S22*(T23-T22)/2)^2</f>
        <v>0.00227724026333633</v>
      </c>
      <c r="Z22" s="24" t="n">
        <f aca="false">U22*5+Z21</f>
        <v>33.2866421013565</v>
      </c>
      <c r="AB22" s="25" t="n">
        <f aca="false">Q22-COS(P22*PI()/180)*H$7/100/Q$6</f>
        <v>-0.00905878328847154</v>
      </c>
      <c r="AC22" s="25" t="n">
        <f aca="false">SIN(P22*PI()/180)*H$7/100/Q$6</f>
        <v>0.42800901245387</v>
      </c>
      <c r="AD22" s="25" t="n">
        <f aca="false">SQRT(SUMSQ(AB22,AC22))</f>
        <v>0.428104866004119</v>
      </c>
      <c r="AE22" s="25" t="n">
        <f aca="false">(AD22-AD21)/AD22*100</f>
        <v>3.81170463890842</v>
      </c>
      <c r="AF22" s="25" t="n">
        <f aca="false">DEGREES(ATAN2(AB22,AC22))</f>
        <v>91.21248047368</v>
      </c>
      <c r="AG22" s="25" t="n">
        <f aca="false">IF(DEGREES(ATAN2(AB22,AC22))&lt;0,360+DEGREES(ATAN2(AB22,AC22)),DEGREES(ATAN2(AB22,AC22)))</f>
        <v>91.21248047368</v>
      </c>
      <c r="AH22" s="25" t="n">
        <f aca="false">AH21+(AB22*(AC22-AC21)/2+AB22*(AC23-AC22)/2)^2</f>
        <v>0.00241532463733775</v>
      </c>
      <c r="AI22" s="24" t="n">
        <f aca="false">AD22*5+AI21</f>
        <v>31.8359321284972</v>
      </c>
      <c r="AK22" s="24" t="n">
        <v>0.190525096978126</v>
      </c>
    </row>
    <row r="23" customFormat="false" ht="12.75" hidden="false" customHeight="false" outlineLevel="0" collapsed="false">
      <c r="P23" s="1" t="n">
        <v>70</v>
      </c>
      <c r="Q23" s="25" t="n">
        <f aca="false">(PI()^2*I$2*COS(PI()*P23/180)/900+SQRT(2)*PI()^2*I$2^2*(4*(2*J$2^2-I$2^2)*COS(PI()*P23/90)+I$2^2*(COS(PI()*P23/45)+3))/(3600*(I$2^2*COS(PI()*P23/90)+2*J$2^2-I$2^2)^(3/2)))/Q$7</f>
        <v>0.0986388260989916</v>
      </c>
      <c r="R23" s="25"/>
      <c r="S23" s="25" t="n">
        <f aca="false">Q23-COS(P23*PI()/180)*H$2/100/Q$6</f>
        <v>-0.0359619738702198</v>
      </c>
      <c r="T23" s="25" t="n">
        <f aca="false">SIN(P23*PI()/180)*H$2/100/Q$6</f>
        <v>0.369812658555937</v>
      </c>
      <c r="U23" s="25" t="n">
        <f aca="false">SQRT(SUMSQ(S23,T23))</f>
        <v>0.371557083087986</v>
      </c>
      <c r="V23" s="25" t="n">
        <f aca="false">(U23-U22)/U23*100</f>
        <v>3.78475452633411</v>
      </c>
      <c r="W23" s="25" t="n">
        <f aca="false">DEGREES(ATAN2(S23,T23))</f>
        <v>95.5541935693823</v>
      </c>
      <c r="X23" s="25" t="n">
        <f aca="false">IF(DEGREES(ATAN2(S23,T23))&lt;0,360+DEGREES(ATAN2(S23,T23)),DEGREES(ATAN2(S23,T23)))</f>
        <v>95.5541935693823</v>
      </c>
      <c r="Y23" s="25" t="n">
        <f aca="false">Y22+(S23*(T23-T22)/2+S23*(T24-T23)/2)^2</f>
        <v>0.00227741824462256</v>
      </c>
      <c r="Z23" s="24" t="n">
        <f aca="false">U23*5+Z22</f>
        <v>35.1444275167964</v>
      </c>
      <c r="AB23" s="25" t="n">
        <f aca="false">Q23-COS(P23*PI()/180)*H$7/100/Q$6</f>
        <v>-0.0628821338640622</v>
      </c>
      <c r="AC23" s="25" t="n">
        <f aca="false">SIN(P23*PI()/180)*H$7/100/Q$6</f>
        <v>0.443775190267124</v>
      </c>
      <c r="AD23" s="25" t="n">
        <f aca="false">SQRT(SUMSQ(AB23,AC23))</f>
        <v>0.448208190750593</v>
      </c>
      <c r="AE23" s="25" t="n">
        <f aca="false">(AD23-AD22)/AD23*100</f>
        <v>4.48526491959199</v>
      </c>
      <c r="AF23" s="25" t="n">
        <f aca="false">DEGREES(ATAN2(AB23,AC23))</f>
        <v>98.0650158445564</v>
      </c>
      <c r="AG23" s="25" t="n">
        <f aca="false">IF(DEGREES(ATAN2(AB23,AC23))&lt;0,360+DEGREES(ATAN2(AB23,AC23)),DEGREES(ATAN2(AB23,AC23)))</f>
        <v>98.0650158445564</v>
      </c>
      <c r="AH23" s="25" t="n">
        <f aca="false">AH22+(AB23*(AC23-AC22)/2+AB23*(AC24-AC23)/2)^2</f>
        <v>0.00241610825520968</v>
      </c>
      <c r="AI23" s="24" t="n">
        <f aca="false">AD23*5+AI22</f>
        <v>34.0769730822502</v>
      </c>
      <c r="AK23" s="24" t="n">
        <v>0.0986388260989914</v>
      </c>
    </row>
    <row r="24" customFormat="false" ht="12.75" hidden="false" customHeight="false" outlineLevel="0" collapsed="false">
      <c r="P24" s="1" t="n">
        <v>75</v>
      </c>
      <c r="Q24" s="25" t="n">
        <f aca="false">(PI()^2*I$2*COS(PI()*P24/180)/900+SQRT(2)*PI()^2*I$2^2*(4*(2*J$2^2-I$2^2)*COS(PI()*P24/90)+I$2^2*(COS(PI()*P24/45)+3))/(3600*(I$2^2*COS(PI()*P24/90)+2*J$2^2-I$2^2)^(3/2)))/Q$7</f>
        <v>0.00991741146238825</v>
      </c>
      <c r="R24" s="25"/>
      <c r="S24" s="25" t="n">
        <f aca="false">Q24-COS(P24*PI()/180)*H$2/100/Q$6</f>
        <v>-0.091939894891919</v>
      </c>
      <c r="T24" s="25" t="n">
        <f aca="false">SIN(P24*PI()/180)*H$2/100/Q$6</f>
        <v>0.380136642436383</v>
      </c>
      <c r="U24" s="25" t="n">
        <f aca="false">SQRT(SUMSQ(S24,T24))</f>
        <v>0.391096933247428</v>
      </c>
      <c r="V24" s="25" t="n">
        <f aca="false">(U24-U23)/U24*100</f>
        <v>4.99616552786436</v>
      </c>
      <c r="W24" s="25" t="n">
        <f aca="false">DEGREES(ATAN2(S24,T24))</f>
        <v>103.59646331842</v>
      </c>
      <c r="X24" s="25" t="n">
        <f aca="false">IF(DEGREES(ATAN2(S24,T24))&lt;0,360+DEGREES(ATAN2(S24,T24)),DEGREES(ATAN2(S24,T24)))</f>
        <v>103.59646331842</v>
      </c>
      <c r="Y24" s="25" t="n">
        <f aca="false">Y23+(S24*(T24-T23)/2+S24*(T25-T24)/2)^2</f>
        <v>0.00227808441358782</v>
      </c>
      <c r="Z24" s="24" t="n">
        <f aca="false">U24*5+Z23</f>
        <v>37.0999121830335</v>
      </c>
      <c r="AB24" s="25" t="n">
        <f aca="false">Q24-COS(P24*PI()/180)*H$7/100/Q$6</f>
        <v>-0.11231135616278</v>
      </c>
      <c r="AC24" s="25" t="n">
        <f aca="false">SIN(P24*PI()/180)*H$7/100/Q$6</f>
        <v>0.456163970923659</v>
      </c>
      <c r="AD24" s="25" t="n">
        <f aca="false">SQRT(SUMSQ(AB24,AC24))</f>
        <v>0.469786556951095</v>
      </c>
      <c r="AE24" s="25" t="n">
        <f aca="false">(AD24-AD23)/AD24*100</f>
        <v>4.59322768632307</v>
      </c>
      <c r="AF24" s="25" t="n">
        <f aca="false">DEGREES(ATAN2(AB24,AC24))</f>
        <v>103.831592708814</v>
      </c>
      <c r="AG24" s="25" t="n">
        <f aca="false">IF(DEGREES(ATAN2(AB24,AC24))&lt;0,360+DEGREES(ATAN2(AB24,AC24)),DEGREES(ATAN2(AB24,AC24)))</f>
        <v>103.831592708814</v>
      </c>
      <c r="AH24" s="25" t="n">
        <f aca="false">AH23+(AB24*(AC24-AC23)/2+AB24*(AC25-AC24)/2)^2</f>
        <v>0.00241753973831071</v>
      </c>
      <c r="AI24" s="24" t="n">
        <f aca="false">AD24*5+AI23</f>
        <v>36.4259058670056</v>
      </c>
      <c r="AK24" s="24" t="n">
        <v>0.00991741146238825</v>
      </c>
    </row>
    <row r="25" customFormat="false" ht="12.75" hidden="false" customHeight="false" outlineLevel="0" collapsed="false">
      <c r="P25" s="1" t="n">
        <v>80</v>
      </c>
      <c r="Q25" s="25" t="n">
        <f aca="false">(PI()^2*I$2*COS(PI()*P25/180)/900+SQRT(2)*PI()^2*I$2^2*(4*(2*J$2^2-I$2^2)*COS(PI()*P25/90)+I$2^2*(COS(PI()*P25/45)+3))/(3600*(I$2^2*COS(PI()*P25/90)+2*J$2^2-I$2^2)^(3/2)))/Q$7</f>
        <v>-0.0742887862157086</v>
      </c>
      <c r="R25" s="25"/>
      <c r="S25" s="25" t="n">
        <f aca="false">Q25-COS(P25*PI()/180)*H$2/100/Q$6</f>
        <v>-0.142627403350632</v>
      </c>
      <c r="T25" s="25" t="n">
        <f aca="false">SIN(P25*PI()/180)*H$2/100/Q$6</f>
        <v>0.387567556935108</v>
      </c>
      <c r="U25" s="25" t="n">
        <f aca="false">SQRT(SUMSQ(S25,T25))</f>
        <v>0.412978434515886</v>
      </c>
      <c r="V25" s="25" t="n">
        <f aca="false">(U25-U24)/U25*100</f>
        <v>5.29846099448463</v>
      </c>
      <c r="W25" s="25" t="n">
        <f aca="false">DEGREES(ATAN2(S25,T25))</f>
        <v>110.203946192605</v>
      </c>
      <c r="X25" s="25" t="n">
        <f aca="false">IF(DEGREES(ATAN2(S25,T25))&lt;0,360+DEGREES(ATAN2(S25,T25)),DEGREES(ATAN2(S25,T25)))</f>
        <v>110.203946192605</v>
      </c>
      <c r="Y25" s="25" t="n">
        <f aca="false">Y24+(S25*(T25-T24)/2+S25*(T26-T25)/2)^2</f>
        <v>0.00227880606977697</v>
      </c>
      <c r="Z25" s="24" t="n">
        <f aca="false">U25*5+Z24</f>
        <v>39.1648043556129</v>
      </c>
      <c r="AB25" s="25" t="n">
        <f aca="false">Q25-COS(P25*PI()/180)*H$7/100/Q$6</f>
        <v>-0.156295126777617</v>
      </c>
      <c r="AC25" s="25" t="n">
        <f aca="false">SIN(P25*PI()/180)*H$7/100/Q$6</f>
        <v>0.465081068322129</v>
      </c>
      <c r="AD25" s="25" t="n">
        <f aca="false">SQRT(SUMSQ(AB25,AC25))</f>
        <v>0.490640975425091</v>
      </c>
      <c r="AE25" s="25" t="n">
        <f aca="false">(AD25-AD24)/AD25*100</f>
        <v>4.25044370905378</v>
      </c>
      <c r="AF25" s="25" t="n">
        <f aca="false">DEGREES(ATAN2(AB25,AC25))</f>
        <v>108.575435577832</v>
      </c>
      <c r="AG25" s="25" t="n">
        <f aca="false">IF(DEGREES(ATAN2(AB25,AC25))&lt;0,360+DEGREES(ATAN2(AB25,AC25)),DEGREES(ATAN2(AB25,AC25)))</f>
        <v>108.575435577832</v>
      </c>
      <c r="AH25" s="25" t="n">
        <f aca="false">AH24+(AB25*(AC25-AC24)/2+AB25*(AC26-AC25)/2)^2</f>
        <v>0.00241878763248064</v>
      </c>
      <c r="AI25" s="24" t="n">
        <f aca="false">AD25*5+AI24</f>
        <v>38.8791107441311</v>
      </c>
      <c r="AK25" s="24" t="n">
        <v>0.0742887862157087</v>
      </c>
    </row>
    <row r="26" customFormat="false" ht="12.75" hidden="false" customHeight="false" outlineLevel="0" collapsed="false">
      <c r="P26" s="1" t="n">
        <v>85</v>
      </c>
      <c r="Q26" s="25" t="n">
        <f aca="false">(PI()^2*I$2*COS(PI()*P26/180)/900+SQRT(2)*PI()^2*I$2^2*(4*(2*J$2^2-I$2^2)*COS(PI()*P26/90)+I$2^2*(COS(PI()*P26/45)+3))/(3600*(I$2^2*COS(PI()*P26/90)+2*J$2^2-I$2^2)^(3/2)))/Q$7</f>
        <v>-0.152825203782678</v>
      </c>
      <c r="R26" s="25"/>
      <c r="S26" s="25" t="n">
        <f aca="false">Q26-COS(P26*PI()/180)*H$2/100/Q$6</f>
        <v>-0.187125033557836</v>
      </c>
      <c r="T26" s="25" t="n">
        <f aca="false">SIN(P26*PI()/180)*H$2/100/Q$6</f>
        <v>0.392048848305867</v>
      </c>
      <c r="U26" s="25" t="n">
        <f aca="false">SQRT(SUMSQ(S26,T26))</f>
        <v>0.434416939865354</v>
      </c>
      <c r="V26" s="25" t="n">
        <f aca="false">(U26-U25)/U26*100</f>
        <v>4.93500676012139</v>
      </c>
      <c r="W26" s="25" t="n">
        <f aca="false">DEGREES(ATAN2(S26,T26))</f>
        <v>115.515157194367</v>
      </c>
      <c r="X26" s="25" t="n">
        <f aca="false">IF(DEGREES(ATAN2(S26,T26))&lt;0,360+DEGREES(ATAN2(S26,T26)),DEGREES(ATAN2(S26,T26)))</f>
        <v>115.515157194367</v>
      </c>
      <c r="Y26" s="25" t="n">
        <f aca="false">Y25+(S26*(T26-T25)/2+S26*(T27-T26)/2)^2</f>
        <v>0.0022791189943934</v>
      </c>
      <c r="Z26" s="24" t="n">
        <f aca="false">U26*5+Z25</f>
        <v>41.3368890549397</v>
      </c>
      <c r="AB26" s="25" t="n">
        <f aca="false">Q26-COS(P26*PI()/180)*H$7/100/Q$6</f>
        <v>-0.193984999512868</v>
      </c>
      <c r="AC26" s="25" t="n">
        <f aca="false">SIN(P26*PI()/180)*H$7/100/Q$6</f>
        <v>0.47045861796704</v>
      </c>
      <c r="AD26" s="25" t="n">
        <f aca="false">SQRT(SUMSQ(AB26,AC26))</f>
        <v>0.508882590835514</v>
      </c>
      <c r="AE26" s="25" t="n">
        <f aca="false">(AD26-AD25)/AD26*100</f>
        <v>3.58464127854583</v>
      </c>
      <c r="AF26" s="25" t="n">
        <f aca="false">DEGREES(ATAN2(AB26,AC26))</f>
        <v>112.407906083102</v>
      </c>
      <c r="AG26" s="25" t="n">
        <f aca="false">IF(DEGREES(ATAN2(AB26,AC26))&lt;0,360+DEGREES(ATAN2(AB26,AC26)),DEGREES(ATAN2(AB26,AC26)))</f>
        <v>112.407906083102</v>
      </c>
      <c r="AH26" s="25" t="n">
        <f aca="false">AH25+(AB26*(AC26-AC25)/2+AB26*(AC27-AC26)/2)^2</f>
        <v>0.0024192718881728</v>
      </c>
      <c r="AI26" s="24" t="n">
        <f aca="false">AD26*5+AI25</f>
        <v>41.4235236983086</v>
      </c>
      <c r="AK26" s="24" t="n">
        <v>0.152825203782679</v>
      </c>
    </row>
    <row r="27" customFormat="false" ht="12.75" hidden="false" customHeight="false" outlineLevel="0" collapsed="false">
      <c r="P27" s="1" t="n">
        <v>90</v>
      </c>
      <c r="Q27" s="25" t="n">
        <f aca="false">(PI()^2*I$2*COS(PI()*P27/180)/900+SQRT(2)*PI()^2*I$2^2*(4*(2*J$2^2-I$2^2)*COS(PI()*P27/90)+I$2^2*(COS(PI()*P27/45)+3))/(3600*(I$2^2*COS(PI()*P27/90)+2*J$2^2-I$2^2)^(3/2)))/Q$7</f>
        <v>-0.224772566683448</v>
      </c>
      <c r="R27" s="25"/>
      <c r="S27" s="25" t="n">
        <f aca="false">Q27-COS(P27*PI()/180)*H$2/100/Q$6</f>
        <v>-0.224772566683448</v>
      </c>
      <c r="T27" s="25" t="n">
        <f aca="false">SIN(P27*PI()/180)*H$2/100/Q$6</f>
        <v>0.393546411215452</v>
      </c>
      <c r="U27" s="25" t="n">
        <f aca="false">SQRT(SUMSQ(S27,T27))</f>
        <v>0.453212405516471</v>
      </c>
      <c r="V27" s="25" t="n">
        <f aca="false">(U27-U26)/U27*100</f>
        <v>4.14716486626153</v>
      </c>
      <c r="W27" s="25" t="n">
        <f aca="false">DEGREES(ATAN2(S27,T27))</f>
        <v>119.732686796187</v>
      </c>
      <c r="X27" s="25" t="n">
        <f aca="false">IF(DEGREES(ATAN2(S27,T27))&lt;0,360+DEGREES(ATAN2(S27,T27)),DEGREES(ATAN2(S27,T27)))</f>
        <v>119.732686796187</v>
      </c>
      <c r="Y27" s="25" t="n">
        <f aca="false">Y26+(S27*(T27-T26)/2+S27*(T28-T27)/2)^2</f>
        <v>0.0022791189943934</v>
      </c>
      <c r="Z27" s="24" t="n">
        <f aca="false">U27*5+Z26</f>
        <v>43.6029510825221</v>
      </c>
      <c r="AB27" s="25" t="n">
        <f aca="false">Q27-COS(P27*PI()/180)*H$7/100/Q$6</f>
        <v>-0.224772566683448</v>
      </c>
      <c r="AC27" s="25" t="n">
        <f aca="false">SIN(P27*PI()/180)*H$7/100/Q$6</f>
        <v>0.472255693458542</v>
      </c>
      <c r="AD27" s="25" t="n">
        <f aca="false">SQRT(SUMSQ(AB27,AC27))</f>
        <v>0.523018304400022</v>
      </c>
      <c r="AE27" s="25" t="n">
        <f aca="false">(AD27-AD26)/AD27*100</f>
        <v>2.70271870899879</v>
      </c>
      <c r="AF27" s="25" t="n">
        <f aca="false">DEGREES(ATAN2(AB27,AC27))</f>
        <v>115.452356819622</v>
      </c>
      <c r="AG27" s="25" t="n">
        <f aca="false">IF(DEGREES(ATAN2(AB27,AC27))&lt;0,360+DEGREES(ATAN2(AB27,AC27)),DEGREES(ATAN2(AB27,AC27)))</f>
        <v>115.452356819622</v>
      </c>
      <c r="AH27" s="25" t="n">
        <f aca="false">AH26+(AB27*(AC27-AC26)/2+AB27*(AC28-AC27)/2)^2</f>
        <v>0.0024192718881728</v>
      </c>
      <c r="AI27" s="24" t="n">
        <f aca="false">AD27*5+AI26</f>
        <v>44.0386152203088</v>
      </c>
      <c r="AK27" s="24" t="n">
        <v>0.224772566683447</v>
      </c>
    </row>
    <row r="28" customFormat="false" ht="12.75" hidden="false" customHeight="false" outlineLevel="0" collapsed="false">
      <c r="P28" s="1" t="n">
        <v>95</v>
      </c>
      <c r="Q28" s="25" t="n">
        <f aca="false">(PI()^2*I$2*COS(PI()*P28/180)/900+SQRT(2)*PI()^2*I$2^2*(4*(2*J$2^2-I$2^2)*COS(PI()*P28/90)+I$2^2*(COS(PI()*P28/45)+3))/(3600*(I$2^2*COS(PI()*P28/90)+2*J$2^2-I$2^2)^(3/2)))/Q$7</f>
        <v>-0.289473819835793</v>
      </c>
      <c r="R28" s="25"/>
      <c r="S28" s="25" t="n">
        <f aca="false">Q28-COS(P28*PI()/180)*H$2/100/Q$6</f>
        <v>-0.255173990060635</v>
      </c>
      <c r="T28" s="25" t="n">
        <f aca="false">SIN(P28*PI()/180)*H$2/100/Q$6</f>
        <v>0.392048848305867</v>
      </c>
      <c r="U28" s="25" t="n">
        <f aca="false">SQRT(SUMSQ(S28,T28))</f>
        <v>0.467777794108936</v>
      </c>
      <c r="V28" s="25" t="n">
        <f aca="false">(U28-U27)/U28*100</f>
        <v>3.11374092056035</v>
      </c>
      <c r="W28" s="25" t="n">
        <f aca="false">DEGREES(ATAN2(S28,T28))</f>
        <v>123.059014371949</v>
      </c>
      <c r="X28" s="25" t="n">
        <f aca="false">IF(DEGREES(ATAN2(S28,T28))&lt;0,360+DEGREES(ATAN2(S28,T28)),DEGREES(ATAN2(S28,T28)))</f>
        <v>123.059014371949</v>
      </c>
      <c r="Y28" s="25" t="n">
        <f aca="false">Y27+(S28*(T28-T27)/2+S28*(T29-T28)/2)^2</f>
        <v>0.00227970089492672</v>
      </c>
      <c r="Z28" s="24" t="n">
        <f aca="false">U28*5+Z27</f>
        <v>45.9418400530668</v>
      </c>
      <c r="AB28" s="25" t="n">
        <f aca="false">Q28-COS(P28*PI()/180)*H$7/100/Q$6</f>
        <v>-0.248314024105604</v>
      </c>
      <c r="AC28" s="25" t="n">
        <f aca="false">SIN(P28*PI()/180)*H$7/100/Q$6</f>
        <v>0.47045861796704</v>
      </c>
      <c r="AD28" s="25" t="n">
        <f aca="false">SQRT(SUMSQ(AB28,AC28))</f>
        <v>0.53196913988217</v>
      </c>
      <c r="AE28" s="25" t="n">
        <f aca="false">(AD28-AD27)/AD28*100</f>
        <v>1.68258547556561</v>
      </c>
      <c r="AF28" s="25" t="n">
        <f aca="false">DEGREES(ATAN2(AB28,AC28))</f>
        <v>117.825660451117</v>
      </c>
      <c r="AG28" s="25" t="n">
        <f aca="false">IF(DEGREES(ATAN2(AB28,AC28))&lt;0,360+DEGREES(ATAN2(AB28,AC28)),DEGREES(ATAN2(AB28,AC28)))</f>
        <v>117.825660451117</v>
      </c>
      <c r="AH28" s="25" t="n">
        <f aca="false">AH27+(AB28*(AC28-AC27)/2+AB28*(AC29-AC28)/2)^2</f>
        <v>0.00242006537721601</v>
      </c>
      <c r="AI28" s="24" t="n">
        <f aca="false">AD28*5+AI27</f>
        <v>46.6984609197196</v>
      </c>
      <c r="AK28" s="24" t="n">
        <v>0.289473819835794</v>
      </c>
    </row>
    <row r="29" customFormat="false" ht="12.75" hidden="false" customHeight="false" outlineLevel="0" collapsed="false">
      <c r="P29" s="1" t="n">
        <v>100</v>
      </c>
      <c r="Q29" s="25" t="n">
        <f aca="false">(PI()^2*I$2*COS(PI()*P29/180)/900+SQRT(2)*PI()^2*I$2^2*(4*(2*J$2^2-I$2^2)*COS(PI()*P29/90)+I$2^2*(COS(PI()*P29/45)+3))/(3600*(I$2^2*COS(PI()*P29/90)+2*J$2^2-I$2^2)^(3/2)))/Q$7</f>
        <v>-0.346546039843084</v>
      </c>
      <c r="R29" s="25"/>
      <c r="S29" s="25" t="n">
        <f aca="false">Q29-COS(P29*PI()/180)*H$2/100/Q$6</f>
        <v>-0.278207422708161</v>
      </c>
      <c r="T29" s="25" t="n">
        <f aca="false">SIN(P29*PI()/180)*H$2/100/Q$6</f>
        <v>0.387567556935108</v>
      </c>
      <c r="U29" s="25" t="n">
        <f aca="false">SQRT(SUMSQ(S29,T29))</f>
        <v>0.477082782374888</v>
      </c>
      <c r="V29" s="25" t="n">
        <f aca="false">(U29-U28)/U29*100</f>
        <v>1.95039280596814</v>
      </c>
      <c r="W29" s="25" t="n">
        <f aca="false">DEGREES(ATAN2(S29,T29))</f>
        <v>125.671900320804</v>
      </c>
      <c r="X29" s="25" t="n">
        <f aca="false">IF(DEGREES(ATAN2(S29,T29))&lt;0,360+DEGREES(ATAN2(S29,T29)),DEGREES(ATAN2(S29,T29)))</f>
        <v>125.671900320804</v>
      </c>
      <c r="Y29" s="25" t="n">
        <f aca="false">Y28+(S29*(T29-T28)/2+S29*(T30-T29)/2)^2</f>
        <v>0.00228244665013104</v>
      </c>
      <c r="Z29" s="24" t="n">
        <f aca="false">U29*5+Z28</f>
        <v>48.3272539649412</v>
      </c>
      <c r="AB29" s="25" t="n">
        <f aca="false">Q29-COS(P29*PI()/180)*H$7/100/Q$6</f>
        <v>-0.264539699281176</v>
      </c>
      <c r="AC29" s="25" t="n">
        <f aca="false">SIN(P29*PI()/180)*H$7/100/Q$6</f>
        <v>0.465081068322129</v>
      </c>
      <c r="AD29" s="25" t="n">
        <f aca="false">SQRT(SUMSQ(AB29,AC29))</f>
        <v>0.535052943742419</v>
      </c>
      <c r="AE29" s="25" t="n">
        <f aca="false">(AD29-AD28)/AD29*100</f>
        <v>0.576354900260696</v>
      </c>
      <c r="AF29" s="25" t="n">
        <f aca="false">DEGREES(ATAN2(AB29,AC29))</f>
        <v>119.631366730664</v>
      </c>
      <c r="AG29" s="25" t="n">
        <f aca="false">IF(DEGREES(ATAN2(AB29,AC29))&lt;0,360+DEGREES(ATAN2(AB29,AC29)),DEGREES(ATAN2(AB29,AC29)))</f>
        <v>119.631366730664</v>
      </c>
      <c r="AH29" s="25" t="n">
        <f aca="false">AH28+(AB29*(AC29-AC28)/2+AB29*(AC30-AC29)/2)^2</f>
        <v>0.00242364031586078</v>
      </c>
      <c r="AI29" s="24" t="n">
        <f aca="false">AD29*5+AI28</f>
        <v>49.3737256384317</v>
      </c>
      <c r="AK29" s="24" t="n">
        <v>0.346546039843084</v>
      </c>
    </row>
    <row r="30" customFormat="false" ht="12.75" hidden="false" customHeight="false" outlineLevel="0" collapsed="false">
      <c r="P30" s="1" t="n">
        <v>105</v>
      </c>
      <c r="Q30" s="25" t="n">
        <f aca="false">(PI()^2*I$2*COS(PI()*P30/180)/900+SQRT(2)*PI()^2*I$2^2*(4*(2*J$2^2-I$2^2)*COS(PI()*P30/90)+I$2^2*(COS(PI()*P30/45)+3))/(3600*(I$2^2*COS(PI()*P30/90)+2*J$2^2-I$2^2)^(3/2)))/Q$7</f>
        <v>-0.395876437645719</v>
      </c>
      <c r="R30" s="25"/>
      <c r="S30" s="25" t="n">
        <f aca="false">Q30-COS(P30*PI()/180)*H$2/100/Q$6</f>
        <v>-0.294019131291412</v>
      </c>
      <c r="T30" s="25" t="n">
        <f aca="false">SIN(P30*PI()/180)*H$2/100/Q$6</f>
        <v>0.380136642436383</v>
      </c>
      <c r="U30" s="25" t="n">
        <f aca="false">SQRT(SUMSQ(S30,T30))</f>
        <v>0.480573736785691</v>
      </c>
      <c r="V30" s="25" t="n">
        <f aca="false">(U30-U29)/U30*100</f>
        <v>0.726413897303706</v>
      </c>
      <c r="W30" s="25" t="n">
        <f aca="false">DEGREES(ATAN2(S30,T30))</f>
        <v>127.72038963839</v>
      </c>
      <c r="X30" s="25" t="n">
        <f aca="false">IF(DEGREES(ATAN2(S30,T30))&lt;0,360+DEGREES(ATAN2(S30,T30)),DEGREES(ATAN2(S30,T30)))</f>
        <v>127.72038963839</v>
      </c>
      <c r="Y30" s="25" t="n">
        <f aca="false">Y29+(S30*(T30-T29)/2+S30*(T31-T30)/2)^2</f>
        <v>0.00228925948042237</v>
      </c>
      <c r="Z30" s="24" t="n">
        <f aca="false">U30*5+Z29</f>
        <v>50.7301226488696</v>
      </c>
      <c r="AB30" s="25" t="n">
        <f aca="false">Q30-COS(P30*PI()/180)*H$7/100/Q$6</f>
        <v>-0.27364767002055</v>
      </c>
      <c r="AC30" s="25" t="n">
        <f aca="false">SIN(P30*PI()/180)*H$7/100/Q$6</f>
        <v>0.456163970923659</v>
      </c>
      <c r="AD30" s="25" t="n">
        <f aca="false">SQRT(SUMSQ(AB30,AC30))</f>
        <v>0.531947944517617</v>
      </c>
      <c r="AE30" s="25" t="n">
        <f aca="false">(AD30-AD29)/AD30*100</f>
        <v>-0.583703585435941</v>
      </c>
      <c r="AF30" s="25" t="n">
        <f aca="false">DEGREES(ATAN2(AB30,AC30))</f>
        <v>120.959072721179</v>
      </c>
      <c r="AG30" s="25" t="n">
        <f aca="false">IF(DEGREES(ATAN2(AB30,AC30))&lt;0,360+DEGREES(ATAN2(AB30,AC30)),DEGREES(ATAN2(AB30,AC30)))</f>
        <v>120.959072721179</v>
      </c>
      <c r="AH30" s="25" t="n">
        <f aca="false">AH29+(AB30*(AC30-AC29)/2+AB30*(AC31-AC30)/2)^2</f>
        <v>0.00243213842671592</v>
      </c>
      <c r="AI30" s="24" t="n">
        <f aca="false">AD30*5+AI29</f>
        <v>52.0334653610198</v>
      </c>
      <c r="AK30" s="24" t="n">
        <v>0.395876437645719</v>
      </c>
    </row>
    <row r="31" customFormat="false" ht="12.75" hidden="false" customHeight="false" outlineLevel="0" collapsed="false">
      <c r="P31" s="1" t="n">
        <v>110</v>
      </c>
      <c r="Q31" s="25" t="n">
        <f aca="false">(PI()^2*I$2*COS(PI()*P31/180)/900+SQRT(2)*PI()^2*I$2^2*(4*(2*J$2^2-I$2^2)*COS(PI()*P31/90)+I$2^2*(COS(PI()*P31/45)+3))/(3600*(I$2^2*COS(PI()*P31/90)+2*J$2^2-I$2^2)^(3/2)))/Q$7</f>
        <v>-0.43760328227311</v>
      </c>
      <c r="R31" s="25"/>
      <c r="S31" s="25" t="n">
        <f aca="false">Q31-COS(P31*PI()/180)*H$2/100/Q$6</f>
        <v>-0.303002482303898</v>
      </c>
      <c r="T31" s="25" t="n">
        <f aca="false">SIN(P31*PI()/180)*H$2/100/Q$6</f>
        <v>0.369812658555937</v>
      </c>
      <c r="U31" s="25" t="n">
        <f aca="false">SQRT(SUMSQ(S31,T31))</f>
        <v>0.478091943783342</v>
      </c>
      <c r="V31" s="25" t="n">
        <f aca="false">(U31-U30)/U31*100</f>
        <v>-0.519103706853969</v>
      </c>
      <c r="W31" s="25" t="n">
        <f aca="false">DEGREES(ATAN2(S31,T31))</f>
        <v>129.329150522477</v>
      </c>
      <c r="X31" s="25" t="n">
        <f aca="false">IF(DEGREES(ATAN2(S31,T31))&lt;0,360+DEGREES(ATAN2(S31,T31)),DEGREES(ATAN2(S31,T31)))</f>
        <v>129.329150522477</v>
      </c>
      <c r="Y31" s="25" t="n">
        <f aca="false">Y30+(S31*(T31-T30)/2+S31*(T32-T31)/2)^2</f>
        <v>0.0023018946091684</v>
      </c>
      <c r="Z31" s="24" t="n">
        <f aca="false">U31*5+Z30</f>
        <v>53.1205823677864</v>
      </c>
      <c r="AB31" s="25" t="n">
        <f aca="false">Q31-COS(P31*PI()/180)*H$7/100/Q$6</f>
        <v>-0.276082322310056</v>
      </c>
      <c r="AC31" s="25" t="n">
        <f aca="false">SIN(P31*PI()/180)*H$7/100/Q$6</f>
        <v>0.443775190267124</v>
      </c>
      <c r="AD31" s="25" t="n">
        <f aca="false">SQRT(SUMSQ(AB31,AC31))</f>
        <v>0.522645069037043</v>
      </c>
      <c r="AE31" s="25" t="n">
        <f aca="false">(AD31-AD30)/AD31*100</f>
        <v>-1.7799604419331</v>
      </c>
      <c r="AF31" s="25" t="n">
        <f aca="false">DEGREES(ATAN2(AB31,AC31))</f>
        <v>121.886653247226</v>
      </c>
      <c r="AG31" s="25" t="n">
        <f aca="false">IF(DEGREES(ATAN2(AB31,AC31))&lt;0,360+DEGREES(ATAN2(AB31,AC31)),DEGREES(ATAN2(AB31,AC31)))</f>
        <v>121.886653247226</v>
      </c>
      <c r="AH31" s="25" t="n">
        <f aca="false">AH30+(AB31*(AC31-AC30)/2+AB31*(AC32-AC31)/2)^2</f>
        <v>0.00244724364444612</v>
      </c>
      <c r="AI31" s="24" t="n">
        <f aca="false">AD31*5+AI30</f>
        <v>54.646690706205</v>
      </c>
      <c r="AK31" s="24" t="n">
        <v>0.43760328227311</v>
      </c>
    </row>
    <row r="32" customFormat="false" ht="12.75" hidden="false" customHeight="false" outlineLevel="0" collapsed="false">
      <c r="P32" s="1" t="n">
        <v>115</v>
      </c>
      <c r="Q32" s="25" t="n">
        <f aca="false">(PI()^2*I$2*COS(PI()*P32/180)/900+SQRT(2)*PI()^2*I$2^2*(4*(2*J$2^2-I$2^2)*COS(PI()*P32/90)+I$2^2*(COS(PI()*P32/45)+3))/(3600*(I$2^2*COS(PI()*P32/90)+2*J$2^2-I$2^2)^(3/2)))/Q$7</f>
        <v>-0.472084144421419</v>
      </c>
      <c r="R32" s="25"/>
      <c r="S32" s="25" t="n">
        <f aca="false">Q32-COS(P32*PI()/180)*H$2/100/Q$6</f>
        <v>-0.305764244199254</v>
      </c>
      <c r="T32" s="25" t="n">
        <f aca="false">SIN(P32*PI()/180)*H$2/100/Q$6</f>
        <v>0.356674177044892</v>
      </c>
      <c r="U32" s="25" t="n">
        <f aca="false">SQRT(SUMSQ(S32,T32))</f>
        <v>0.469795957412781</v>
      </c>
      <c r="V32" s="25" t="n">
        <f aca="false">(U32-U31)/U32*100</f>
        <v>-1.76587010587473</v>
      </c>
      <c r="W32" s="25" t="n">
        <f aca="false">DEGREES(ATAN2(S32,T32))</f>
        <v>130.605324607265</v>
      </c>
      <c r="X32" s="25" t="n">
        <f aca="false">IF(DEGREES(ATAN2(S32,T32))&lt;0,360+DEGREES(ATAN2(S32,T32)),DEGREES(ATAN2(S32,T32)))</f>
        <v>130.605324607265</v>
      </c>
      <c r="Y32" s="25" t="n">
        <f aca="false">Y31+(S32*(T32-T31)/2+S32*(T33-T32)/2)^2</f>
        <v>0.00232153969109438</v>
      </c>
      <c r="Z32" s="24" t="n">
        <f aca="false">U32*5+Z31</f>
        <v>55.4695621548503</v>
      </c>
      <c r="AB32" s="25" t="n">
        <f aca="false">Q32-COS(P32*PI()/180)*H$7/100/Q$6</f>
        <v>-0.272500264154821</v>
      </c>
      <c r="AC32" s="25" t="n">
        <f aca="false">SIN(P32*PI()/180)*H$7/100/Q$6</f>
        <v>0.42800901245387</v>
      </c>
      <c r="AD32" s="25" t="n">
        <f aca="false">SQRT(SUMSQ(AB32,AC32))</f>
        <v>0.507393445667349</v>
      </c>
      <c r="AE32" s="25" t="n">
        <f aca="false">(AD32-AD31)/AD32*100</f>
        <v>-3.0058770959556</v>
      </c>
      <c r="AF32" s="25" t="n">
        <f aca="false">DEGREES(ATAN2(AB32,AC32))</f>
        <v>122.483662136547</v>
      </c>
      <c r="AG32" s="25" t="n">
        <f aca="false">IF(DEGREES(ATAN2(AB32,AC32))&lt;0,360+DEGREES(ATAN2(AB32,AC32)),DEGREES(ATAN2(AB32,AC32)))</f>
        <v>122.483662136547</v>
      </c>
      <c r="AH32" s="25" t="n">
        <f aca="false">AH31+(AB32*(AC32-AC31)/2+AB32*(AC33-AC32)/2)^2</f>
        <v>0.00246971228494533</v>
      </c>
      <c r="AI32" s="24" t="n">
        <f aca="false">AD32*5+AI31</f>
        <v>57.1836579345417</v>
      </c>
      <c r="AK32" s="24" t="n">
        <v>0.472084144421419</v>
      </c>
    </row>
    <row r="33" customFormat="false" ht="12.75" hidden="false" customHeight="false" outlineLevel="0" collapsed="false">
      <c r="P33" s="1" t="n">
        <v>120</v>
      </c>
      <c r="Q33" s="25" t="n">
        <f aca="false">(PI()^2*I$2*COS(PI()*P33/180)/900+SQRT(2)*PI()^2*I$2^2*(4*(2*J$2^2-I$2^2)*COS(PI()*P33/90)+I$2^2*(COS(PI()*P33/45)+3))/(3600*(I$2^2*COS(PI()*P33/90)+2*J$2^2-I$2^2)^(3/2)))/Q$7</f>
        <v>-0.499855005089315</v>
      </c>
      <c r="R33" s="25"/>
      <c r="S33" s="25" t="n">
        <f aca="false">Q33-COS(P33*PI()/180)*H$2/100/Q$6</f>
        <v>-0.303081799481589</v>
      </c>
      <c r="T33" s="25" t="n">
        <f aca="false">SIN(P33*PI()/180)*H$2/100/Q$6</f>
        <v>0.340821189680779</v>
      </c>
      <c r="U33" s="25" t="n">
        <f aca="false">SQRT(SUMSQ(S33,T33))</f>
        <v>0.456089531246245</v>
      </c>
      <c r="V33" s="25" t="n">
        <f aca="false">(U33-U32)/U33*100</f>
        <v>-3.00520516861777</v>
      </c>
      <c r="W33" s="25" t="n">
        <f aca="false">DEGREES(ATAN2(S33,T33))</f>
        <v>131.645710707486</v>
      </c>
      <c r="X33" s="25" t="n">
        <f aca="false">IF(DEGREES(ATAN2(S33,T33))&lt;0,360+DEGREES(ATAN2(S33,T33)),DEGREES(ATAN2(S33,T33)))</f>
        <v>131.645710707486</v>
      </c>
      <c r="Y33" s="25" t="n">
        <f aca="false">Y32+(S33*(T33-T32)/2+S33*(T34-T33)/2)^2</f>
        <v>0.00234855709729289</v>
      </c>
      <c r="Z33" s="24" t="n">
        <f aca="false">U33*5+Z32</f>
        <v>57.7500098110815</v>
      </c>
      <c r="AB33" s="25" t="n">
        <f aca="false">Q33-COS(P33*PI()/180)*H$7/100/Q$6</f>
        <v>-0.263727158360044</v>
      </c>
      <c r="AC33" s="25" t="n">
        <f aca="false">SIN(P33*PI()/180)*H$7/100/Q$6</f>
        <v>0.408985427616934</v>
      </c>
      <c r="AD33" s="25" t="n">
        <f aca="false">SQRT(SUMSQ(AB33,AC33))</f>
        <v>0.486642675954</v>
      </c>
      <c r="AE33" s="25" t="n">
        <f aca="false">(AD33-AD32)/AD33*100</f>
        <v>-4.26406699179621</v>
      </c>
      <c r="AF33" s="25" t="n">
        <f aca="false">DEGREES(ATAN2(AB33,AC33))</f>
        <v>122.815244300809</v>
      </c>
      <c r="AG33" s="25" t="n">
        <f aca="false">IF(DEGREES(ATAN2(AB33,AC33))&lt;0,360+DEGREES(ATAN2(AB33,AC33)),DEGREES(ATAN2(AB33,AC33)))</f>
        <v>122.815244300809</v>
      </c>
      <c r="AH33" s="25" t="n">
        <f aca="false">AH32+(AB33*(AC33-AC32)/2+AB33*(AC34-AC33)/2)^2</f>
        <v>0.00249916980220455</v>
      </c>
      <c r="AI33" s="24" t="n">
        <f aca="false">AD33*5+AI32</f>
        <v>59.6168713143117</v>
      </c>
      <c r="AK33" s="24" t="n">
        <v>0.499855005089315</v>
      </c>
    </row>
    <row r="34" customFormat="false" ht="12.75" hidden="false" customHeight="false" outlineLevel="0" collapsed="false">
      <c r="P34" s="1" t="n">
        <v>125</v>
      </c>
      <c r="Q34" s="25" t="n">
        <f aca="false">(PI()^2*I$2*COS(PI()*P34/180)/900+SQRT(2)*PI()^2*I$2^2*(4*(2*J$2^2-I$2^2)*COS(PI()*P34/90)+I$2^2*(COS(PI()*P34/45)+3))/(3600*(I$2^2*COS(PI()*P34/90)+2*J$2^2-I$2^2)^(3/2)))/Q$7</f>
        <v>-0.521584336026122</v>
      </c>
      <c r="R34" s="25"/>
      <c r="S34" s="25" t="n">
        <f aca="false">Q34-COS(P34*PI()/180)*H$2/100/Q$6</f>
        <v>-0.29585538794242</v>
      </c>
      <c r="T34" s="25" t="n">
        <f aca="false">SIN(P34*PI()/180)*H$2/100/Q$6</f>
        <v>0.322374347269734</v>
      </c>
      <c r="U34" s="25" t="n">
        <f aca="false">SQRT(SUMSQ(S34,T34))</f>
        <v>0.437556431048781</v>
      </c>
      <c r="V34" s="25" t="n">
        <f aca="false">(U34-U33)/U34*100</f>
        <v>-4.23559085922732</v>
      </c>
      <c r="W34" s="25" t="n">
        <f aca="false">DEGREES(ATAN2(S34,T34))</f>
        <v>132.543803728906</v>
      </c>
      <c r="X34" s="25" t="n">
        <f aca="false">IF(DEGREES(ATAN2(S34,T34))&lt;0,360+DEGREES(ATAN2(S34,T34)),DEGREES(ATAN2(S34,T34)))</f>
        <v>132.543803728906</v>
      </c>
      <c r="Y34" s="25" t="n">
        <f aca="false">Y33+(S34*(T34-T33)/2+S34*(T35-T34)/2)^2</f>
        <v>0.0023824357006075</v>
      </c>
      <c r="Z34" s="24" t="n">
        <f aca="false">U34*5+Z33</f>
        <v>59.9377919663254</v>
      </c>
      <c r="AB34" s="25" t="n">
        <f aca="false">Q34-COS(P34*PI()/180)*H$7/100/Q$6</f>
        <v>-0.25070959832568</v>
      </c>
      <c r="AC34" s="25" t="n">
        <f aca="false">SIN(P34*PI()/180)*H$7/100/Q$6</f>
        <v>0.38684921672368</v>
      </c>
      <c r="AD34" s="25" t="n">
        <f aca="false">SQRT(SUMSQ(AB34,AC34))</f>
        <v>0.460985486943297</v>
      </c>
      <c r="AE34" s="25" t="n">
        <f aca="false">(AD34-AD33)/AD34*100</f>
        <v>-5.5657259799719</v>
      </c>
      <c r="AF34" s="25" t="n">
        <f aca="false">DEGREES(ATAN2(AB34,AC34))</f>
        <v>122.946502832614</v>
      </c>
      <c r="AG34" s="25" t="n">
        <f aca="false">IF(DEGREES(ATAN2(AB34,AC34))&lt;0,360+DEGREES(ATAN2(AB34,AC34)),DEGREES(ATAN2(AB34,AC34)))</f>
        <v>122.946502832614</v>
      </c>
      <c r="AH34" s="25" t="n">
        <f aca="false">AH33+(AB34*(AC34-AC33)/2+AB34*(AC35-AC34)/2)^2</f>
        <v>0.00253420228733877</v>
      </c>
      <c r="AI34" s="24" t="n">
        <f aca="false">AD34*5+AI33</f>
        <v>61.9217987490282</v>
      </c>
      <c r="AK34" s="24" t="n">
        <v>0.521584336026122</v>
      </c>
    </row>
    <row r="35" customFormat="false" ht="12.75" hidden="false" customHeight="false" outlineLevel="0" collapsed="false">
      <c r="P35" s="1" t="n">
        <v>130</v>
      </c>
      <c r="Q35" s="25" t="n">
        <f aca="false">(PI()^2*I$2*COS(PI()*P35/180)/900+SQRT(2)*PI()^2*I$2^2*(4*(2*J$2^2-I$2^2)*COS(PI()*P35/90)+I$2^2*(COS(PI()*P35/45)+3))/(3600*(I$2^2*COS(PI()*P35/90)+2*J$2^2-I$2^2)^(3/2)))/Q$7</f>
        <v>-0.538026207026545</v>
      </c>
      <c r="R35" s="25"/>
      <c r="S35" s="25" t="n">
        <f aca="false">Q35-COS(P35*PI()/180)*H$2/100/Q$6</f>
        <v>-0.285059450060649</v>
      </c>
      <c r="T35" s="25" t="n">
        <f aca="false">SIN(P35*PI()/180)*H$2/100/Q$6</f>
        <v>0.301474041421013</v>
      </c>
      <c r="U35" s="25" t="n">
        <f aca="false">SQRT(SUMSQ(S35,T35))</f>
        <v>0.414904191012333</v>
      </c>
      <c r="V35" s="25" t="n">
        <f aca="false">(U35-U34)/U35*100</f>
        <v>-5.45963153112016</v>
      </c>
      <c r="W35" s="25" t="n">
        <f aca="false">DEGREES(ATAN2(S35,T35))</f>
        <v>133.396951912286</v>
      </c>
      <c r="X35" s="25" t="n">
        <f aca="false">IF(DEGREES(ATAN2(S35,T35))&lt;0,360+DEGREES(ATAN2(S35,T35)),DEGREES(ATAN2(S35,T35)))</f>
        <v>133.396951912286</v>
      </c>
      <c r="Y35" s="25" t="n">
        <f aca="false">Y34+(S35*(T35-T34)/2+S35*(T36-T35)/2)^2</f>
        <v>0.00242193503786476</v>
      </c>
      <c r="Z35" s="24" t="n">
        <f aca="false">U35*5+Z34</f>
        <v>62.0123129213871</v>
      </c>
      <c r="AB35" s="25" t="n">
        <f aca="false">Q35-COS(P35*PI()/180)*H$7/100/Q$6</f>
        <v>-0.23446609866747</v>
      </c>
      <c r="AC35" s="25" t="n">
        <f aca="false">SIN(P35*PI()/180)*H$7/100/Q$6</f>
        <v>0.361768849705216</v>
      </c>
      <c r="AD35" s="25" t="n">
        <f aca="false">SQRT(SUMSQ(AB35,AC35))</f>
        <v>0.431104456067643</v>
      </c>
      <c r="AE35" s="25" t="n">
        <f aca="false">(AD35-AD34)/AD35*100</f>
        <v>-6.93127395346737</v>
      </c>
      <c r="AF35" s="25" t="n">
        <f aca="false">DEGREES(ATAN2(AB35,AC35))</f>
        <v>122.947685929079</v>
      </c>
      <c r="AG35" s="25" t="n">
        <f aca="false">IF(DEGREES(ATAN2(AB35,AC35))&lt;0,360+DEGREES(ATAN2(AB35,AC35)),DEGREES(ATAN2(AB35,AC35)))</f>
        <v>122.947685929079</v>
      </c>
      <c r="AH35" s="25" t="n">
        <f aca="false">AH34+(AB35*(AC35-AC34)/2+AB35*(AC36-AC35)/2)^2</f>
        <v>0.00257268286025355</v>
      </c>
      <c r="AI35" s="24" t="n">
        <f aca="false">AD35*5+AI34</f>
        <v>64.0773210293664</v>
      </c>
      <c r="AK35" s="24" t="n">
        <v>0.538026207026545</v>
      </c>
    </row>
    <row r="36" customFormat="false" ht="12.75" hidden="false" customHeight="false" outlineLevel="0" collapsed="false">
      <c r="P36" s="1" t="n">
        <v>135</v>
      </c>
      <c r="Q36" s="25" t="n">
        <f aca="false">(PI()^2*I$2*COS(PI()*P36/180)/900+SQRT(2)*PI()^2*I$2^2*(4*(2*J$2^2-I$2^2)*COS(PI()*P36/90)+I$2^2*(COS(PI()*P36/45)+3))/(3600*(I$2^2*COS(PI()*P36/90)+2*J$2^2-I$2^2)^(3/2)))/Q$7</f>
        <v>-0.549975906424955</v>
      </c>
      <c r="R36" s="25"/>
      <c r="S36" s="25" t="n">
        <f aca="false">Q36-COS(P36*PI()/180)*H$2/100/Q$6</f>
        <v>-0.27169657034288</v>
      </c>
      <c r="T36" s="25" t="n">
        <f aca="false">SIN(P36*PI()/180)*H$2/100/Q$6</f>
        <v>0.278279336082076</v>
      </c>
      <c r="U36" s="25" t="n">
        <f aca="false">SQRT(SUMSQ(S36,T36))</f>
        <v>0.388919548526896</v>
      </c>
      <c r="V36" s="25" t="n">
        <f aca="false">(U36-U35)/U36*100</f>
        <v>-6.68123846791942</v>
      </c>
      <c r="W36" s="25" t="n">
        <f aca="false">DEGREES(ATAN2(S36,T36))</f>
        <v>134.314248714421</v>
      </c>
      <c r="X36" s="25" t="n">
        <f aca="false">IF(DEGREES(ATAN2(S36,T36))&lt;0,360+DEGREES(ATAN2(S36,T36)),DEGREES(ATAN2(S36,T36)))</f>
        <v>134.314248714421</v>
      </c>
      <c r="Y36" s="25" t="n">
        <f aca="false">Y35+(S36*(T36-T35)/2+S36*(T37-T36)/2)^2</f>
        <v>0.00246535828000486</v>
      </c>
      <c r="Z36" s="24" t="n">
        <f aca="false">U36*5+Z35</f>
        <v>63.9569106640215</v>
      </c>
      <c r="AB36" s="25" t="n">
        <f aca="false">Q36-COS(P36*PI()/180)*H$7/100/Q$6</f>
        <v>-0.216040703126465</v>
      </c>
      <c r="AC36" s="25" t="n">
        <f aca="false">SIN(P36*PI()/180)*H$7/100/Q$6</f>
        <v>0.333935203298491</v>
      </c>
      <c r="AD36" s="25" t="n">
        <f aca="false">SQRT(SUMSQ(AB36,AC36))</f>
        <v>0.397726420305945</v>
      </c>
      <c r="AE36" s="25" t="n">
        <f aca="false">(AD36-AD35)/AD36*100</f>
        <v>-8.39220983509781</v>
      </c>
      <c r="AF36" s="25" t="n">
        <f aca="false">DEGREES(ATAN2(AB36,AC36))</f>
        <v>122.901007762808</v>
      </c>
      <c r="AG36" s="25" t="n">
        <f aca="false">IF(DEGREES(ATAN2(AB36,AC36))&lt;0,360+DEGREES(ATAN2(AB36,AC36)),DEGREES(ATAN2(AB36,AC36)))</f>
        <v>122.901007762808</v>
      </c>
      <c r="AH36" s="25" t="n">
        <f aca="false">AH35+(AB36*(AC36-AC35)/2+AB36*(AC37-AC36)/2)^2</f>
        <v>0.00261221839251197</v>
      </c>
      <c r="AI36" s="24" t="n">
        <f aca="false">AD36*5+AI35</f>
        <v>66.0659531308962</v>
      </c>
      <c r="AK36" s="24" t="n">
        <v>0.549975906424955</v>
      </c>
    </row>
    <row r="37" customFormat="false" ht="12.75" hidden="false" customHeight="false" outlineLevel="0" collapsed="false">
      <c r="P37" s="1" t="n">
        <v>140</v>
      </c>
      <c r="Q37" s="25" t="n">
        <f aca="false">(PI()^2*I$2*COS(PI()*P37/180)/900+SQRT(2)*PI()^2*I$2^2*(4*(2*J$2^2-I$2^2)*COS(PI()*P37/90)+I$2^2*(COS(PI()*P37/45)+3))/(3600*(I$2^2*COS(PI()*P37/90)+2*J$2^2-I$2^2)^(3/2)))/Q$7</f>
        <v>-0.558230653786713</v>
      </c>
      <c r="R37" s="25"/>
      <c r="S37" s="25" t="n">
        <f aca="false">Q37-COS(P37*PI()/180)*H$2/100/Q$6</f>
        <v>-0.2567566123657</v>
      </c>
      <c r="T37" s="25" t="n">
        <f aca="false">SIN(P37*PI()/180)*H$2/100/Q$6</f>
        <v>0.252966756965896</v>
      </c>
      <c r="U37" s="25" t="n">
        <f aca="false">SQRT(SUMSQ(S37,T37))</f>
        <v>0.360438813286462</v>
      </c>
      <c r="V37" s="25" t="n">
        <f aca="false">(U37-U36)/U37*100</f>
        <v>-7.90168377837771</v>
      </c>
      <c r="W37" s="25" t="n">
        <f aca="false">DEGREES(ATAN2(S37,T37))</f>
        <v>135.42599325689</v>
      </c>
      <c r="X37" s="25" t="n">
        <f aca="false">IF(DEGREES(ATAN2(S37,T37))&lt;0,360+DEGREES(ATAN2(S37,T37)),DEGREES(ATAN2(S37,T37)))</f>
        <v>135.42599325689</v>
      </c>
      <c r="Y37" s="25" t="n">
        <f aca="false">Y36+(S37*(T37-T36)/2+S37*(T38-T37)/2)^2</f>
        <v>0.00251087124578174</v>
      </c>
      <c r="Z37" s="24" t="n">
        <f aca="false">U37*5+Z36</f>
        <v>65.7591047304539</v>
      </c>
      <c r="AB37" s="25" t="n">
        <f aca="false">Q37-COS(P37*PI()/180)*H$7/100/Q$6</f>
        <v>-0.196461804081497</v>
      </c>
      <c r="AC37" s="25" t="n">
        <f aca="false">SIN(P37*PI()/180)*H$7/100/Q$6</f>
        <v>0.303560108359076</v>
      </c>
      <c r="AD37" s="25" t="n">
        <f aca="false">SQRT(SUMSQ(AB37,AC37))</f>
        <v>0.3615881356598</v>
      </c>
      <c r="AE37" s="25" t="n">
        <f aca="false">(AD37-AD36)/AD37*100</f>
        <v>-9.99432256819004</v>
      </c>
      <c r="AF37" s="25" t="n">
        <f aca="false">DEGREES(ATAN2(AB37,AC37))</f>
        <v>122.910638483782</v>
      </c>
      <c r="AG37" s="25" t="n">
        <f aca="false">IF(DEGREES(ATAN2(AB37,AC37))&lt;0,360+DEGREES(ATAN2(AB37,AC37)),DEGREES(ATAN2(AB37,AC37)))</f>
        <v>122.910638483782</v>
      </c>
      <c r="AH37" s="25" t="n">
        <f aca="false">AH36+(AB37*(AC37-AC36)/2+AB37*(AC38-AC37)/2)^2</f>
        <v>0.00265059005450474</v>
      </c>
      <c r="AI37" s="24" t="n">
        <f aca="false">AD37*5+AI36</f>
        <v>67.8738938091952</v>
      </c>
      <c r="AK37" s="24" t="n">
        <v>0.558230653786713</v>
      </c>
    </row>
    <row r="38" customFormat="false" ht="12.75" hidden="false" customHeight="false" outlineLevel="0" collapsed="false">
      <c r="P38" s="1" t="n">
        <v>145</v>
      </c>
      <c r="Q38" s="25" t="n">
        <f aca="false">(PI()^2*I$2*COS(PI()*P38/180)/900+SQRT(2)*PI()^2*I$2^2*(4*(2*J$2^2-I$2^2)*COS(PI()*P38/90)+I$2^2*(COS(PI()*P38/45)+3))/(3600*(I$2^2*COS(PI()*P38/90)+2*J$2^2-I$2^2)^(3/2)))/Q$7</f>
        <v>-0.563556942457633</v>
      </c>
      <c r="R38" s="25"/>
      <c r="S38" s="25" t="n">
        <f aca="false">Q38-COS(P38*PI()/180)*H$2/100/Q$6</f>
        <v>-0.241182595187899</v>
      </c>
      <c r="T38" s="25" t="n">
        <f aca="false">SIN(P38*PI()/180)*H$2/100/Q$6</f>
        <v>0.225728948083702</v>
      </c>
      <c r="U38" s="25" t="n">
        <f aca="false">SQRT(SUMSQ(S38,T38))</f>
        <v>0.330337103917415</v>
      </c>
      <c r="V38" s="25" t="n">
        <f aca="false">(U38-U37)/U38*100</f>
        <v>-9.11242152700251</v>
      </c>
      <c r="W38" s="25" t="n">
        <f aca="false">DEGREES(ATAN2(S38,T38))</f>
        <v>136.895660254687</v>
      </c>
      <c r="X38" s="25" t="n">
        <f aca="false">IF(DEGREES(ATAN2(S38,T38))&lt;0,360+DEGREES(ATAN2(S38,T38)),DEGREES(ATAN2(S38,T38)))</f>
        <v>136.895660254687</v>
      </c>
      <c r="Y38" s="25" t="n">
        <f aca="false">Y37+(S38*(T38-T37)/2+S38*(T39-T38)/2)^2</f>
        <v>0.00255679156476585</v>
      </c>
      <c r="Z38" s="24" t="n">
        <f aca="false">U38*5+Z37</f>
        <v>67.4107902500409</v>
      </c>
      <c r="AB38" s="25" t="n">
        <f aca="false">Q38-COS(P38*PI()/180)*H$7/100/Q$6</f>
        <v>-0.176707725733953</v>
      </c>
      <c r="AC38" s="25" t="n">
        <f aca="false">SIN(P38*PI()/180)*H$7/100/Q$6</f>
        <v>0.270874737700443</v>
      </c>
      <c r="AD38" s="25" t="n">
        <f aca="false">SQRT(SUMSQ(AB38,AC38))</f>
        <v>0.323417290598925</v>
      </c>
      <c r="AE38" s="25" t="n">
        <f aca="false">(AD38-AD37)/AD38*100</f>
        <v>-11.8023513802209</v>
      </c>
      <c r="AF38" s="25" t="n">
        <f aca="false">DEGREES(ATAN2(AB38,AC38))</f>
        <v>123.118804159215</v>
      </c>
      <c r="AG38" s="25" t="n">
        <f aca="false">IF(DEGREES(ATAN2(AB38,AC38))&lt;0,360+DEGREES(ATAN2(AB38,AC38)),DEGREES(ATAN2(AB38,AC38)))</f>
        <v>123.118804159215</v>
      </c>
      <c r="AH38" s="25" t="n">
        <f aca="false">AH37+(AB38*(AC38-AC37)/2+AB38*(AC39-AC38)/2)^2</f>
        <v>0.00268608663640984</v>
      </c>
      <c r="AI38" s="24" t="n">
        <f aca="false">AD38*5+AI37</f>
        <v>69.4909802621898</v>
      </c>
      <c r="AK38" s="24" t="n">
        <v>0.563556942457633</v>
      </c>
    </row>
    <row r="39" customFormat="false" ht="12.75" hidden="false" customHeight="false" outlineLevel="0" collapsed="false">
      <c r="P39" s="1" t="n">
        <v>150</v>
      </c>
      <c r="Q39" s="25" t="n">
        <f aca="false">(PI()^2*I$2*COS(PI()*P39/180)/900+SQRT(2)*PI()^2*I$2^2*(4*(2*J$2^2-I$2^2)*COS(PI()*P39/90)+I$2^2*(COS(PI()*P39/45)+3))/(3600*(I$2^2*COS(PI()*P39/90)+2*J$2^2-I$2^2)^(3/2)))/Q$7</f>
        <v>-0.566665055971442</v>
      </c>
      <c r="R39" s="25"/>
      <c r="S39" s="25" t="n">
        <f aca="false">Q39-COS(P39*PI()/180)*H$2/100/Q$6</f>
        <v>-0.225843866290663</v>
      </c>
      <c r="T39" s="25" t="n">
        <f aca="false">SIN(P39*PI()/180)*H$2/100/Q$6</f>
        <v>0.196773205607726</v>
      </c>
      <c r="U39" s="25" t="n">
        <f aca="false">SQRT(SUMSQ(S39,T39))</f>
        <v>0.299541560365595</v>
      </c>
      <c r="V39" s="25" t="n">
        <f aca="false">(U39-U38)/U39*100</f>
        <v>-10.2808917447827</v>
      </c>
      <c r="W39" s="25" t="n">
        <f aca="false">DEGREES(ATAN2(S39,T39))</f>
        <v>138.935019752703</v>
      </c>
      <c r="X39" s="25" t="n">
        <f aca="false">IF(DEGREES(ATAN2(S39,T39))&lt;0,360+DEGREES(ATAN2(S39,T39)),DEGREES(ATAN2(S39,T39)))</f>
        <v>138.935019752703</v>
      </c>
      <c r="Y39" s="25" t="n">
        <f aca="false">Y38+(S39*(T39-T38)/2+S39*(T40-T39)/2)^2</f>
        <v>0.00260179667117339</v>
      </c>
      <c r="Z39" s="24" t="n">
        <f aca="false">U39*5+Z38</f>
        <v>68.9084980518689</v>
      </c>
      <c r="AB39" s="25" t="n">
        <f aca="false">Q39-COS(P39*PI()/180)*H$7/100/Q$6</f>
        <v>-0.157679628354508</v>
      </c>
      <c r="AC39" s="25" t="n">
        <f aca="false">SIN(P39*PI()/180)*H$7/100/Q$6</f>
        <v>0.236127846729271</v>
      </c>
      <c r="AD39" s="25" t="n">
        <f aca="false">SQRT(SUMSQ(AB39,AC39))</f>
        <v>0.283935248250403</v>
      </c>
      <c r="AE39" s="25" t="n">
        <f aca="false">(AD39-AD38)/AD39*100</f>
        <v>-13.9052979831877</v>
      </c>
      <c r="AF39" s="25" t="n">
        <f aca="false">DEGREES(ATAN2(AB39,AC39))</f>
        <v>123.733900376279</v>
      </c>
      <c r="AG39" s="25" t="n">
        <f aca="false">IF(DEGREES(ATAN2(AB39,AC39))&lt;0,360+DEGREES(ATAN2(AB39,AC39)),DEGREES(ATAN2(AB39,AC39)))</f>
        <v>123.733900376279</v>
      </c>
      <c r="AH39" s="25" t="n">
        <f aca="false">AH38+(AB39*(AC39-AC38)/2+AB39*(AC40-AC39)/2)^2</f>
        <v>0.00271767730810862</v>
      </c>
      <c r="AI39" s="24" t="n">
        <f aca="false">AD39*5+AI38</f>
        <v>70.9106565034418</v>
      </c>
      <c r="AK39" s="24" t="n">
        <v>0.566665055971442</v>
      </c>
    </row>
    <row r="40" customFormat="false" ht="12.75" hidden="false" customHeight="false" outlineLevel="0" collapsed="false">
      <c r="P40" s="1" t="n">
        <v>155</v>
      </c>
      <c r="Q40" s="25" t="n">
        <f aca="false">(PI()^2*I$2*COS(PI()*P40/180)/900+SQRT(2)*PI()^2*I$2^2*(4*(2*J$2^2-I$2^2)*COS(PI()*P40/90)+I$2^2*(COS(PI()*P40/45)+3))/(3600*(I$2^2*COS(PI()*P40/90)+2*J$2^2-I$2^2)^(3/2)))/Q$7</f>
        <v>-0.568190484038219</v>
      </c>
      <c r="R40" s="25"/>
      <c r="S40" s="25" t="n">
        <f aca="false">Q40-COS(P40*PI()/180)*H$2/100/Q$6</f>
        <v>-0.211516306993327</v>
      </c>
      <c r="T40" s="25" t="n">
        <f aca="false">SIN(P40*PI()/180)*H$2/100/Q$6</f>
        <v>0.166319900222165</v>
      </c>
      <c r="U40" s="25" t="n">
        <f aca="false">SQRT(SUMSQ(S40,T40))</f>
        <v>0.269075188997437</v>
      </c>
      <c r="V40" s="25" t="n">
        <f aca="false">(U40-U39)/U40*100</f>
        <v>-11.3226237921359</v>
      </c>
      <c r="W40" s="25" t="n">
        <f aca="false">DEGREES(ATAN2(S40,T40))</f>
        <v>141.821255253238</v>
      </c>
      <c r="X40" s="25" t="n">
        <f aca="false">IF(DEGREES(ATAN2(S40,T40))&lt;0,360+DEGREES(ATAN2(S40,T40)),DEGREES(ATAN2(S40,T40)))</f>
        <v>141.821255253238</v>
      </c>
      <c r="Y40" s="25" t="n">
        <f aca="false">Y39+(S40*(T40-T39)/2+S40*(T41-T40)/2)^2</f>
        <v>0.00264503043669732</v>
      </c>
      <c r="Z40" s="24" t="n">
        <f aca="false">U40*5+Z39</f>
        <v>70.2538739968561</v>
      </c>
      <c r="AB40" s="25" t="n">
        <f aca="false">Q40-COS(P40*PI()/180)*H$7/100/Q$6</f>
        <v>-0.140181471584349</v>
      </c>
      <c r="AC40" s="25" t="n">
        <f aca="false">SIN(P40*PI()/180)*H$7/100/Q$6</f>
        <v>0.199583880266598</v>
      </c>
      <c r="AD40" s="25" t="n">
        <f aca="false">SQRT(SUMSQ(AB40,AC40))</f>
        <v>0.24389458837339</v>
      </c>
      <c r="AE40" s="25" t="n">
        <f aca="false">(AD40-AD39)/AD40*100</f>
        <v>-16.4171989809437</v>
      </c>
      <c r="AF40" s="25" t="n">
        <f aca="false">DEGREES(ATAN2(AB40,AC40))</f>
        <v>125.083003986254</v>
      </c>
      <c r="AG40" s="25" t="n">
        <f aca="false">IF(DEGREES(ATAN2(AB40,AC40))&lt;0,360+DEGREES(ATAN2(AB40,AC40)),DEGREES(ATAN2(AB40,AC40)))</f>
        <v>125.083003986254</v>
      </c>
      <c r="AH40" s="25" t="n">
        <f aca="false">AH39+(AB40*(AC40-AC39)/2+AB40*(AC41-AC40)/2)^2</f>
        <v>0.00274502238028558</v>
      </c>
      <c r="AI40" s="24" t="n">
        <f aca="false">AD40*5+AI39</f>
        <v>72.1301294453088</v>
      </c>
      <c r="AK40" s="24" t="n">
        <v>0.568190484038219</v>
      </c>
    </row>
    <row r="41" customFormat="false" ht="12.75" hidden="false" customHeight="false" outlineLevel="0" collapsed="false">
      <c r="P41" s="1" t="n">
        <v>160</v>
      </c>
      <c r="Q41" s="25" t="n">
        <f aca="false">(PI()^2*I$2*COS(PI()*P41/180)/900+SQRT(2)*PI()^2*I$2^2*(4*(2*J$2^2-I$2^2)*COS(PI()*P41/90)+I$2^2*(COS(PI()*P41/45)+3))/(3600*(I$2^2*COS(PI()*P41/90)+2*J$2^2-I$2^2)^(3/2)))/Q$7</f>
        <v>-0.568681385393934</v>
      </c>
      <c r="R41" s="25"/>
      <c r="S41" s="25" t="n">
        <f aca="false">Q41-COS(P41*PI()/180)*H$2/100/Q$6</f>
        <v>-0.198868726837997</v>
      </c>
      <c r="T41" s="25" t="n">
        <f aca="false">SIN(P41*PI()/180)*H$2/100/Q$6</f>
        <v>0.134600799969211</v>
      </c>
      <c r="U41" s="25" t="n">
        <f aca="false">SQRT(SUMSQ(S41,T41))</f>
        <v>0.240137764348962</v>
      </c>
      <c r="V41" s="25" t="n">
        <f aca="false">(U41-U40)/U41*100</f>
        <v>-12.0503431548666</v>
      </c>
      <c r="W41" s="25" t="n">
        <f aca="false">DEGREES(ATAN2(S41,T41))</f>
        <v>145.908584569493</v>
      </c>
      <c r="X41" s="25" t="n">
        <f aca="false">IF(DEGREES(ATAN2(S41,T41))&lt;0,360+DEGREES(ATAN2(S41,T41)),DEGREES(ATAN2(S41,T41)))</f>
        <v>145.908584569493</v>
      </c>
      <c r="Y41" s="25" t="n">
        <f aca="false">Y40+(S41*(T41-T40)/2+S41*(T42-T41)/2)^2</f>
        <v>0.00268611593409377</v>
      </c>
      <c r="Z41" s="24" t="n">
        <f aca="false">U41*5+Z40</f>
        <v>71.4545628186009</v>
      </c>
      <c r="AB41" s="25" t="n">
        <f aca="false">Q41-COS(P41*PI()/180)*H$7/100/Q$6</f>
        <v>-0.12490619512681</v>
      </c>
      <c r="AC41" s="25" t="n">
        <f aca="false">SIN(P41*PI()/180)*H$7/100/Q$6</f>
        <v>0.161520959963054</v>
      </c>
      <c r="AD41" s="25" t="n">
        <f aca="false">SQRT(SUMSQ(AB41,AC41))</f>
        <v>0.204182707613654</v>
      </c>
      <c r="AE41" s="25" t="n">
        <f aca="false">(AD41-AD40)/AD41*100</f>
        <v>-19.4491890248005</v>
      </c>
      <c r="AF41" s="25" t="n">
        <f aca="false">DEGREES(ATAN2(AB41,AC41))</f>
        <v>127.715233332093</v>
      </c>
      <c r="AG41" s="25" t="n">
        <f aca="false">IF(DEGREES(ATAN2(AB41,AC41))&lt;0,360+DEGREES(ATAN2(AB41,AC41)),DEGREES(ATAN2(AB41,AC41)))</f>
        <v>127.715233332093</v>
      </c>
      <c r="AH41" s="25" t="n">
        <f aca="false">AH40+(AB41*(AC41-AC40)/2+AB41*(AC42-AC41)/2)^2</f>
        <v>0.00276836158281609</v>
      </c>
      <c r="AI41" s="24" t="n">
        <f aca="false">AD41*5+AI40</f>
        <v>73.151042983377</v>
      </c>
      <c r="AK41" s="24" t="n">
        <v>0.568681385393934</v>
      </c>
    </row>
    <row r="42" customFormat="false" ht="12.75" hidden="false" customHeight="false" outlineLevel="0" collapsed="false">
      <c r="P42" s="1" t="n">
        <v>165</v>
      </c>
      <c r="Q42" s="25" t="n">
        <f aca="false">(PI()^2*I$2*COS(PI()*P42/180)/900+SQRT(2)*PI()^2*I$2^2*(4*(2*J$2^2-I$2^2)*COS(PI()*P42/90)+I$2^2*(COS(PI()*P42/45)+3))/(3600*(I$2^2*COS(PI()*P42/90)+2*J$2^2-I$2^2)^(3/2)))/Q$7</f>
        <v>-0.568590915268144</v>
      </c>
      <c r="R42" s="25"/>
      <c r="S42" s="25" t="n">
        <f aca="false">Q42-COS(P42*PI()/180)*H$2/100/Q$6</f>
        <v>-0.188454272831761</v>
      </c>
      <c r="T42" s="25" t="n">
        <f aca="false">SIN(P42*PI()/180)*H$2/100/Q$6</f>
        <v>0.101857306354307</v>
      </c>
      <c r="U42" s="25" t="n">
        <f aca="false">SQRT(SUMSQ(S42,T42))</f>
        <v>0.214219335743305</v>
      </c>
      <c r="V42" s="25" t="n">
        <f aca="false">(U42-U41)/U42*100</f>
        <v>-12.0990145524091</v>
      </c>
      <c r="W42" s="25" t="n">
        <f aca="false">DEGREES(ATAN2(S42,T42))</f>
        <v>151.609302446399</v>
      </c>
      <c r="X42" s="25" t="n">
        <f aca="false">IF(DEGREES(ATAN2(S42,T42))&lt;0,360+DEGREES(ATAN2(S42,T42)),DEGREES(ATAN2(S42,T42)))</f>
        <v>151.609302446399</v>
      </c>
      <c r="Y42" s="25" t="n">
        <f aca="false">Y41+(S42*(T42-T41)/2+S42*(T43-T42)/2)^2</f>
        <v>0.0027250996706017</v>
      </c>
      <c r="Z42" s="24" t="n">
        <f aca="false">U42*5+Z41</f>
        <v>72.5256594973174</v>
      </c>
      <c r="AB42" s="25" t="n">
        <f aca="false">Q42-COS(P42*PI()/180)*H$7/100/Q$6</f>
        <v>-0.112426944344484</v>
      </c>
      <c r="AC42" s="25" t="n">
        <f aca="false">SIN(P42*PI()/180)*H$7/100/Q$6</f>
        <v>0.122228767625169</v>
      </c>
      <c r="AD42" s="25" t="n">
        <f aca="false">SQRT(SUMSQ(AB42,AC42))</f>
        <v>0.166071338435641</v>
      </c>
      <c r="AE42" s="25" t="n">
        <f aca="false">(AD42-AD41)/AD42*100</f>
        <v>-22.9487938960538</v>
      </c>
      <c r="AF42" s="25" t="n">
        <f aca="false">DEGREES(ATAN2(AB42,AC42))</f>
        <v>132.608083734321</v>
      </c>
      <c r="AG42" s="25" t="n">
        <f aca="false">IF(DEGREES(ATAN2(AB42,AC42))&lt;0,360+DEGREES(ATAN2(AB42,AC42)),DEGREES(ATAN2(AB42,AC42)))</f>
        <v>132.608083734321</v>
      </c>
      <c r="AH42" s="25" t="n">
        <f aca="false">AH41+(AB42*(AC42-AC41)/2+AB42*(AC43-AC42)/2)^2</f>
        <v>0.00278834063089324</v>
      </c>
      <c r="AI42" s="24" t="n">
        <f aca="false">AD42*5+AI41</f>
        <v>73.9813996755552</v>
      </c>
      <c r="AK42" s="24" t="n">
        <v>0.568590915268143</v>
      </c>
    </row>
    <row r="43" customFormat="false" ht="12.75" hidden="false" customHeight="false" outlineLevel="0" collapsed="false">
      <c r="P43" s="1" t="n">
        <v>170</v>
      </c>
      <c r="Q43" s="25" t="n">
        <f aca="false">(PI()^2*I$2*COS(PI()*P43/180)/900+SQRT(2)*PI()^2*I$2^2*(4*(2*J$2^2-I$2^2)*COS(PI()*P43/90)+I$2^2*(COS(PI()*P43/45)+3))/(3600*(I$2^2*COS(PI()*P43/90)+2*J$2^2-I$2^2)^(3/2)))/Q$7</f>
        <v>-0.568273125614106</v>
      </c>
      <c r="R43" s="25"/>
      <c r="S43" s="25" t="n">
        <f aca="false">Q43-COS(P43*PI()/180)*H$2/100/Q$6</f>
        <v>-0.180705568678998</v>
      </c>
      <c r="T43" s="25" t="n">
        <f aca="false">SIN(P43*PI()/180)*H$2/100/Q$6</f>
        <v>0.0683386171349236</v>
      </c>
      <c r="U43" s="25" t="n">
        <f aca="false">SQRT(SUMSQ(S43,T43))</f>
        <v>0.19319593459365</v>
      </c>
      <c r="V43" s="25" t="n">
        <f aca="false">(U43-U42)/U43*100</f>
        <v>-10.8819065959509</v>
      </c>
      <c r="W43" s="25" t="n">
        <f aca="false">DEGREES(ATAN2(S43,T43))</f>
        <v>159.284555076926</v>
      </c>
      <c r="X43" s="25" t="n">
        <f aca="false">IF(DEGREES(ATAN2(S43,T43))&lt;0,360+DEGREES(ATAN2(S43,T43)),DEGREES(ATAN2(S43,T43)))</f>
        <v>159.284555076926</v>
      </c>
      <c r="Y43" s="25" t="n">
        <f aca="false">Y42+(S43*(T43-T42)/2+S43*(T44-T43)/2)^2</f>
        <v>0.00276235856121553</v>
      </c>
      <c r="Z43" s="24" t="n">
        <f aca="false">U43*5+Z42</f>
        <v>73.4916391702857</v>
      </c>
      <c r="AB43" s="25" t="n">
        <f aca="false">Q43-COS(P43*PI()/180)*H$7/100/Q$6</f>
        <v>-0.103192057291977</v>
      </c>
      <c r="AC43" s="25" t="n">
        <f aca="false">SIN(P43*PI()/180)*H$7/100/Q$6</f>
        <v>0.0820063405619083</v>
      </c>
      <c r="AD43" s="25" t="n">
        <f aca="false">SQRT(SUMSQ(AB43,AC43))</f>
        <v>0.131809106591716</v>
      </c>
      <c r="AE43" s="25" t="n">
        <f aca="false">(AD43-AD42)/AD43*100</f>
        <v>-25.9938275357969</v>
      </c>
      <c r="AF43" s="25" t="n">
        <f aca="false">DEGREES(ATAN2(AB43,AC43))</f>
        <v>141.525966067608</v>
      </c>
      <c r="AG43" s="25" t="n">
        <f aca="false">IF(DEGREES(ATAN2(AB43,AC43))&lt;0,360+DEGREES(ATAN2(AB43,AC43)),DEGREES(ATAN2(AB43,AC43)))</f>
        <v>141.525966067608</v>
      </c>
      <c r="AH43" s="25" t="n">
        <f aca="false">AH42+(AB43*(AC43-AC42)/2+AB43*(AC44-AC43)/2)^2</f>
        <v>0.00280583675622997</v>
      </c>
      <c r="AI43" s="24" t="n">
        <f aca="false">AD43*5+AI42</f>
        <v>74.6404452085138</v>
      </c>
      <c r="AK43" s="24" t="n">
        <v>0.568273125614106</v>
      </c>
    </row>
    <row r="44" customFormat="false" ht="12.75" hidden="false" customHeight="false" outlineLevel="0" collapsed="false">
      <c r="P44" s="1" t="n">
        <v>175</v>
      </c>
      <c r="Q44" s="25" t="n">
        <f aca="false">(PI()^2*I$2*COS(PI()*P44/180)/900+SQRT(2)*PI()^2*I$2^2*(4*(2*J$2^2-I$2^2)*COS(PI()*P44/90)+I$2^2*(COS(PI()*P44/45)+3))/(3600*(I$2^2*COS(PI()*P44/90)+2*J$2^2-I$2^2)^(3/2)))/Q$7</f>
        <v>-0.567981208514362</v>
      </c>
      <c r="R44" s="25"/>
      <c r="S44" s="25" t="n">
        <f aca="false">Q44-COS(P44*PI()/180)*H$2/100/Q$6</f>
        <v>-0.175932360208495</v>
      </c>
      <c r="T44" s="25" t="n">
        <f aca="false">SIN(P44*PI()/180)*H$2/100/Q$6</f>
        <v>0.0342998297751582</v>
      </c>
      <c r="U44" s="25" t="n">
        <f aca="false">SQRT(SUMSQ(S44,T44))</f>
        <v>0.179244731278597</v>
      </c>
      <c r="V44" s="25" t="n">
        <f aca="false">(U44-U43)/U44*100</f>
        <v>-7.78332686017333</v>
      </c>
      <c r="W44" s="25" t="n">
        <f aca="false">DEGREES(ATAN2(S44,T44))</f>
        <v>168.967981060273</v>
      </c>
      <c r="X44" s="25" t="n">
        <f aca="false">IF(DEGREES(ATAN2(S44,T44))&lt;0,360+DEGREES(ATAN2(S44,T44)),DEGREES(ATAN2(S44,T44)))</f>
        <v>168.967981060273</v>
      </c>
      <c r="Y44" s="25" t="n">
        <f aca="false">Y43+(S44*(T44-T43)/2+S44*(T45-T44)/2)^2</f>
        <v>0.00279849653840465</v>
      </c>
      <c r="Z44" s="24" t="n">
        <f aca="false">U44*5+Z43</f>
        <v>74.3878628266787</v>
      </c>
      <c r="AB44" s="25" t="n">
        <f aca="false">Q44-COS(P44*PI()/180)*H$7/100/Q$6</f>
        <v>-0.0975225905473219</v>
      </c>
      <c r="AC44" s="25" t="n">
        <f aca="false">SIN(P44*PI()/180)*H$7/100/Q$6</f>
        <v>0.0411597957301899</v>
      </c>
      <c r="AD44" s="25" t="n">
        <f aca="false">SQRT(SUMSQ(AB44,AC44))</f>
        <v>0.105852654438193</v>
      </c>
      <c r="AE44" s="25" t="n">
        <f aca="false">(AD44-AD43)/AD44*100</f>
        <v>-24.5213049132163</v>
      </c>
      <c r="AF44" s="25" t="n">
        <f aca="false">DEGREES(ATAN2(AB44,AC44))</f>
        <v>157.117630819463</v>
      </c>
      <c r="AG44" s="25" t="n">
        <f aca="false">IF(DEGREES(ATAN2(AB44,AC44))&lt;0,360+DEGREES(ATAN2(AB44,AC44)),DEGREES(ATAN2(AB44,AC44)))</f>
        <v>157.117630819463</v>
      </c>
      <c r="AH44" s="25" t="n">
        <f aca="false">AH43+(AB44*(AC44-AC43)/2+AB44*(AC45-AC44)/2)^2</f>
        <v>0.00282182664092083</v>
      </c>
      <c r="AI44" s="24" t="n">
        <f aca="false">AD44*5+AI43</f>
        <v>75.1697084807048</v>
      </c>
      <c r="AK44" s="24" t="n">
        <v>0.567981208514362</v>
      </c>
    </row>
    <row r="45" customFormat="false" ht="12.75" hidden="false" customHeight="false" outlineLevel="0" collapsed="false">
      <c r="P45" s="1" t="n">
        <v>180</v>
      </c>
      <c r="Q45" s="25" t="n">
        <f aca="false">(PI()^2*I$2*COS(PI()*P45/180)/900+SQRT(2)*PI()^2*I$2^2*(4*(2*J$2^2-I$2^2)*COS(PI()*P45/90)+I$2^2*(COS(PI()*P45/45)+3))/(3600*(I$2^2*COS(PI()*P45/90)+2*J$2^2-I$2^2)^(3/2)))/Q$7</f>
        <v>-0.56786703601108</v>
      </c>
      <c r="R45" s="25"/>
      <c r="S45" s="25" t="n">
        <f aca="false">Q45-COS(P45*PI()/180)*H$2/100/Q$6</f>
        <v>-0.174320624795628</v>
      </c>
      <c r="T45" s="25" t="n">
        <f aca="false">SIN(P45*PI()/180)*H$2/100/Q$6</f>
        <v>4.81955352810931E-017</v>
      </c>
      <c r="U45" s="25" t="n">
        <f aca="false">SQRT(SUMSQ(S45,T45))</f>
        <v>0.174320624795628</v>
      </c>
      <c r="V45" s="25" t="n">
        <f aca="false">(U45-U44)/U45*100</f>
        <v>-2.82474118523953</v>
      </c>
      <c r="W45" s="25" t="n">
        <f aca="false">DEGREES(ATAN2(S45,T45))</f>
        <v>180</v>
      </c>
      <c r="X45" s="25" t="n">
        <f aca="false">IF(DEGREES(ATAN2(S45,T45))&lt;0,360+DEGREES(ATAN2(S45,T45)),DEGREES(ATAN2(S45,T45)))</f>
        <v>180</v>
      </c>
      <c r="Y45" s="25" t="n">
        <f aca="false">Y44+(S45*(T45-T44)/2+S45*(T46-T45)/2)^2</f>
        <v>0.00283424698546848</v>
      </c>
      <c r="Z45" s="24" t="n">
        <f aca="false">U45*5+Z44</f>
        <v>75.2594659506568</v>
      </c>
      <c r="AB45" s="25" t="n">
        <f aca="false">Q45-COS(P45*PI()/180)*H$7/100/Q$6</f>
        <v>-0.095611342552538</v>
      </c>
      <c r="AC45" s="25" t="n">
        <f aca="false">SIN(P45*PI()/180)*H$7/100/Q$6</f>
        <v>5.78346423373118E-017</v>
      </c>
      <c r="AD45" s="25" t="n">
        <f aca="false">SQRT(SUMSQ(AB45,AC45))</f>
        <v>0.095611342552538</v>
      </c>
      <c r="AE45" s="25" t="n">
        <f aca="false">(AD45-AD44)/AD45*100</f>
        <v>-10.7113984724436</v>
      </c>
      <c r="AF45" s="25" t="n">
        <f aca="false">DEGREES(ATAN2(AB45,AC45))</f>
        <v>180</v>
      </c>
      <c r="AG45" s="25" t="n">
        <f aca="false">IF(DEGREES(ATAN2(AB45,AC45))&lt;0,360+DEGREES(ATAN2(AB45,AC45)),DEGREES(ATAN2(AB45,AC45)))</f>
        <v>180</v>
      </c>
      <c r="AH45" s="25" t="n">
        <f aca="false">AH44+(AB45*(AC45-AC44)/2+AB45*(AC46-AC45)/2)^2</f>
        <v>0.00283731356803755</v>
      </c>
      <c r="AI45" s="24" t="n">
        <f aca="false">AD45*5+AI44</f>
        <v>75.6477651934675</v>
      </c>
      <c r="AK45" s="24" t="n">
        <v>0.56786703601108</v>
      </c>
    </row>
    <row r="46" customFormat="false" ht="12.75" hidden="false" customHeight="false" outlineLevel="0" collapsed="false">
      <c r="P46" s="1" t="n">
        <v>185</v>
      </c>
      <c r="Q46" s="25" t="n">
        <f aca="false">(PI()^2*I$2*COS(PI()*P46/180)/900+SQRT(2)*PI()^2*I$2^2*(4*(2*J$2^2-I$2^2)*COS(PI()*P46/90)+I$2^2*(COS(PI()*P46/45)+3))/(3600*(I$2^2*COS(PI()*P46/90)+2*J$2^2-I$2^2)^(3/2)))/Q$7</f>
        <v>-0.567981208514362</v>
      </c>
      <c r="R46" s="25"/>
      <c r="S46" s="25" t="n">
        <f aca="false">Q46-COS(P46*PI()/180)*H$2/100/Q$6</f>
        <v>-0.175932360208495</v>
      </c>
      <c r="T46" s="25" t="n">
        <f aca="false">SIN(P46*PI()/180)*H$2/100/Q$6</f>
        <v>-0.0342998297751579</v>
      </c>
      <c r="U46" s="25" t="n">
        <f aca="false">SQRT(SUMSQ(S46,T46))</f>
        <v>0.179244731278597</v>
      </c>
      <c r="V46" s="25" t="n">
        <f aca="false">(U46-U45)/U46*100</f>
        <v>2.74714154655703</v>
      </c>
      <c r="W46" s="25" t="n">
        <f aca="false">DEGREES(ATAN2(S46,T46))</f>
        <v>-168.967981060273</v>
      </c>
      <c r="X46" s="25" t="n">
        <f aca="false">IF(DEGREES(ATAN2(S46,T46))&lt;0,360+DEGREES(ATAN2(S46,T46)),DEGREES(ATAN2(S46,T46)))</f>
        <v>191.032018939727</v>
      </c>
      <c r="Y46" s="25"/>
      <c r="Z46" s="24" t="n">
        <f aca="false">U46*5+Z45</f>
        <v>76.1556896070498</v>
      </c>
      <c r="AB46" s="25" t="n">
        <f aca="false">Q46-COS(P46*PI()/180)*H$7/100/Q$6</f>
        <v>-0.0975225905473218</v>
      </c>
      <c r="AC46" s="25" t="n">
        <f aca="false">SIN(P46*PI()/180)*H$7/100/Q$6</f>
        <v>-0.0411597957301895</v>
      </c>
      <c r="AD46" s="25" t="n">
        <f aca="false">SQRT(SUMSQ(AB46,AC46))</f>
        <v>0.105852654438193</v>
      </c>
      <c r="AE46" s="25" t="n">
        <f aca="false">(AD46-AD45)/AD46*100</f>
        <v>9.67506383284414</v>
      </c>
      <c r="AF46" s="25" t="n">
        <f aca="false">DEGREES(ATAN2(AB46,AC46))</f>
        <v>-157.117630819463</v>
      </c>
      <c r="AG46" s="25" t="n">
        <f aca="false">IF(DEGREES(ATAN2(AB46,AC46))&lt;0,360+DEGREES(ATAN2(AB46,AC46)),DEGREES(ATAN2(AB46,AC46)))</f>
        <v>202.882369180537</v>
      </c>
      <c r="AH46" s="25"/>
      <c r="AI46" s="24" t="n">
        <f aca="false">AD46*5+AI45</f>
        <v>76.1770284656584</v>
      </c>
      <c r="AK46" s="24" t="n">
        <v>0.567981208514362</v>
      </c>
    </row>
    <row r="47" customFormat="false" ht="12.75" hidden="false" customHeight="false" outlineLevel="0" collapsed="false">
      <c r="P47" s="1" t="n">
        <v>190</v>
      </c>
      <c r="Q47" s="25" t="n">
        <f aca="false">(PI()^2*I$2*COS(PI()*P47/180)/900+SQRT(2)*PI()^2*I$2^2*(4*(2*J$2^2-I$2^2)*COS(PI()*P47/90)+I$2^2*(COS(PI()*P47/45)+3))/(3600*(I$2^2*COS(PI()*P47/90)+2*J$2^2-I$2^2)^(3/2)))/Q$7</f>
        <v>-0.568273125614106</v>
      </c>
      <c r="R47" s="25"/>
      <c r="S47" s="25" t="n">
        <f aca="false">Q47-COS(P47*PI()/180)*H$2/100/Q$6</f>
        <v>-0.180705568678998</v>
      </c>
      <c r="T47" s="25" t="n">
        <f aca="false">SIN(P47*PI()/180)*H$2/100/Q$6</f>
        <v>-0.0683386171349237</v>
      </c>
      <c r="U47" s="25" t="n">
        <f aca="false">SQRT(SUMSQ(S47,T47))</f>
        <v>0.19319593459365</v>
      </c>
      <c r="V47" s="25" t="n">
        <f aca="false">(U47-U46)/U47*100</f>
        <v>7.22127168172372</v>
      </c>
      <c r="W47" s="25" t="n">
        <f aca="false">DEGREES(ATAN2(S47,T47))</f>
        <v>-159.284555076926</v>
      </c>
      <c r="X47" s="25" t="n">
        <f aca="false">IF(DEGREES(ATAN2(S47,T47))&lt;0,360+DEGREES(ATAN2(S47,T47)),DEGREES(ATAN2(S47,T47)))</f>
        <v>200.715444923074</v>
      </c>
      <c r="Y47" s="25"/>
      <c r="Z47" s="24" t="n">
        <f aca="false">U47*5+Z46</f>
        <v>77.121669280018</v>
      </c>
      <c r="AB47" s="25" t="n">
        <f aca="false">Q47-COS(P47*PI()/180)*H$7/100/Q$6</f>
        <v>-0.103192057291977</v>
      </c>
      <c r="AC47" s="25" t="n">
        <f aca="false">SIN(P47*PI()/180)*H$7/100/Q$6</f>
        <v>-0.0820063405619084</v>
      </c>
      <c r="AD47" s="25" t="n">
        <f aca="false">SQRT(SUMSQ(AB47,AC47))</f>
        <v>0.131809106591716</v>
      </c>
      <c r="AE47" s="25" t="n">
        <f aca="false">(AD47-AD46)/AD47*100</f>
        <v>19.6924573913728</v>
      </c>
      <c r="AF47" s="25" t="n">
        <f aca="false">DEGREES(ATAN2(AB47,AC47))</f>
        <v>-141.525966067608</v>
      </c>
      <c r="AG47" s="25" t="n">
        <f aca="false">IF(DEGREES(ATAN2(AB47,AC47))&lt;0,360+DEGREES(ATAN2(AB47,AC47)),DEGREES(ATAN2(AB47,AC47)))</f>
        <v>218.474033932392</v>
      </c>
      <c r="AH47" s="25"/>
      <c r="AI47" s="24" t="n">
        <f aca="false">AD47*5+AI46</f>
        <v>76.836073998617</v>
      </c>
      <c r="AK47" s="24" t="n">
        <v>0.568273125614106</v>
      </c>
    </row>
    <row r="48" customFormat="false" ht="12.75" hidden="false" customHeight="false" outlineLevel="0" collapsed="false">
      <c r="P48" s="1" t="n">
        <v>195</v>
      </c>
      <c r="Q48" s="25" t="n">
        <f aca="false">(PI()^2*I$2*COS(PI()*P48/180)/900+SQRT(2)*PI()^2*I$2^2*(4*(2*J$2^2-I$2^2)*COS(PI()*P48/90)+I$2^2*(COS(PI()*P48/45)+3))/(3600*(I$2^2*COS(PI()*P48/90)+2*J$2^2-I$2^2)^(3/2)))/Q$7</f>
        <v>-0.568590915268144</v>
      </c>
      <c r="R48" s="25"/>
      <c r="S48" s="25" t="n">
        <f aca="false">Q48-COS(P48*PI()/180)*H$2/100/Q$6</f>
        <v>-0.188454272831761</v>
      </c>
      <c r="T48" s="25" t="n">
        <f aca="false">SIN(P48*PI()/180)*H$2/100/Q$6</f>
        <v>-0.101857306354307</v>
      </c>
      <c r="U48" s="25" t="n">
        <f aca="false">SQRT(SUMSQ(S48,T48))</f>
        <v>0.214219335743305</v>
      </c>
      <c r="V48" s="25" t="n">
        <f aca="false">(U48-U47)/U48*100</f>
        <v>9.8139605730302</v>
      </c>
      <c r="W48" s="25" t="n">
        <f aca="false">DEGREES(ATAN2(S48,T48))</f>
        <v>-151.609302446399</v>
      </c>
      <c r="X48" s="25" t="n">
        <f aca="false">IF(DEGREES(ATAN2(S48,T48))&lt;0,360+DEGREES(ATAN2(S48,T48)),DEGREES(ATAN2(S48,T48)))</f>
        <v>208.390697553601</v>
      </c>
      <c r="Y48" s="25"/>
      <c r="Z48" s="24" t="n">
        <f aca="false">U48*5+Z47</f>
        <v>78.1927659587346</v>
      </c>
      <c r="AB48" s="25" t="n">
        <f aca="false">Q48-COS(P48*PI()/180)*H$7/100/Q$6</f>
        <v>-0.112426944344484</v>
      </c>
      <c r="AC48" s="25" t="n">
        <f aca="false">SIN(P48*PI()/180)*H$7/100/Q$6</f>
        <v>-0.122228767625168</v>
      </c>
      <c r="AD48" s="25" t="n">
        <f aca="false">SQRT(SUMSQ(AB48,AC48))</f>
        <v>0.166071338435641</v>
      </c>
      <c r="AE48" s="25" t="n">
        <f aca="false">(AD48-AD47)/AD48*100</f>
        <v>20.6310325229317</v>
      </c>
      <c r="AF48" s="25" t="n">
        <f aca="false">DEGREES(ATAN2(AB48,AC48))</f>
        <v>-132.608083734321</v>
      </c>
      <c r="AG48" s="25" t="n">
        <f aca="false">IF(DEGREES(ATAN2(AB48,AC48))&lt;0,360+DEGREES(ATAN2(AB48,AC48)),DEGREES(ATAN2(AB48,AC48)))</f>
        <v>227.391916265679</v>
      </c>
      <c r="AH48" s="25"/>
      <c r="AI48" s="24" t="n">
        <f aca="false">AD48*5+AI47</f>
        <v>77.6664306907952</v>
      </c>
      <c r="AK48" s="24" t="n">
        <v>0.568590915268143</v>
      </c>
    </row>
    <row r="49" customFormat="false" ht="12.75" hidden="false" customHeight="false" outlineLevel="0" collapsed="false">
      <c r="P49" s="1" t="n">
        <v>200</v>
      </c>
      <c r="Q49" s="25" t="n">
        <f aca="false">(PI()^2*I$2*COS(PI()*P49/180)/900+SQRT(2)*PI()^2*I$2^2*(4*(2*J$2^2-I$2^2)*COS(PI()*P49/90)+I$2^2*(COS(PI()*P49/45)+3))/(3600*(I$2^2*COS(PI()*P49/90)+2*J$2^2-I$2^2)^(3/2)))/Q$7</f>
        <v>-0.568681385393934</v>
      </c>
      <c r="R49" s="25"/>
      <c r="S49" s="25" t="n">
        <f aca="false">Q49-COS(P49*PI()/180)*H$2/100/Q$6</f>
        <v>-0.198868726837997</v>
      </c>
      <c r="T49" s="25" t="n">
        <f aca="false">SIN(P49*PI()/180)*H$2/100/Q$6</f>
        <v>-0.134600799969211</v>
      </c>
      <c r="U49" s="25" t="n">
        <f aca="false">SQRT(SUMSQ(S49,T49))</f>
        <v>0.240137764348962</v>
      </c>
      <c r="V49" s="25" t="n">
        <f aca="false">(U49-U48)/U49*100</f>
        <v>10.7931497887991</v>
      </c>
      <c r="W49" s="25" t="n">
        <f aca="false">DEGREES(ATAN2(S49,T49))</f>
        <v>-145.908584569493</v>
      </c>
      <c r="X49" s="25" t="n">
        <f aca="false">IF(DEGREES(ATAN2(S49,T49))&lt;0,360+DEGREES(ATAN2(S49,T49)),DEGREES(ATAN2(S49,T49)))</f>
        <v>214.091415430507</v>
      </c>
      <c r="Y49" s="25"/>
      <c r="Z49" s="24" t="n">
        <f aca="false">U49*5+Z48</f>
        <v>79.3934547804794</v>
      </c>
      <c r="AB49" s="25" t="n">
        <f aca="false">Q49-COS(P49*PI()/180)*H$7/100/Q$6</f>
        <v>-0.12490619512681</v>
      </c>
      <c r="AC49" s="25" t="n">
        <f aca="false">SIN(P49*PI()/180)*H$7/100/Q$6</f>
        <v>-0.161520959963054</v>
      </c>
      <c r="AD49" s="25" t="n">
        <f aca="false">SQRT(SUMSQ(AB49,AC49))</f>
        <v>0.204182707613654</v>
      </c>
      <c r="AE49" s="25" t="n">
        <f aca="false">(AD49-AD48)/AD49*100</f>
        <v>18.6653265712032</v>
      </c>
      <c r="AF49" s="25" t="n">
        <f aca="false">DEGREES(ATAN2(AB49,AC49))</f>
        <v>-127.715233332093</v>
      </c>
      <c r="AG49" s="25" t="n">
        <f aca="false">IF(DEGREES(ATAN2(AB49,AC49))&lt;0,360+DEGREES(ATAN2(AB49,AC49)),DEGREES(ATAN2(AB49,AC49)))</f>
        <v>232.284766667907</v>
      </c>
      <c r="AH49" s="25"/>
      <c r="AI49" s="24" t="n">
        <f aca="false">AD49*5+AI48</f>
        <v>78.6873442288635</v>
      </c>
      <c r="AK49" s="24" t="n">
        <v>0.568681385393934</v>
      </c>
    </row>
    <row r="50" customFormat="false" ht="12.75" hidden="false" customHeight="false" outlineLevel="0" collapsed="false">
      <c r="P50" s="1" t="n">
        <v>205</v>
      </c>
      <c r="Q50" s="25" t="n">
        <f aca="false">(PI()^2*I$2*COS(PI()*P50/180)/900+SQRT(2)*PI()^2*I$2^2*(4*(2*J$2^2-I$2^2)*COS(PI()*P50/90)+I$2^2*(COS(PI()*P50/45)+3))/(3600*(I$2^2*COS(PI()*P50/90)+2*J$2^2-I$2^2)^(3/2)))/Q$7</f>
        <v>-0.568190484038219</v>
      </c>
      <c r="R50" s="25"/>
      <c r="S50" s="25" t="n">
        <f aca="false">Q50-COS(P50*PI()/180)*H$2/100/Q$6</f>
        <v>-0.211516306993327</v>
      </c>
      <c r="T50" s="25" t="n">
        <f aca="false">SIN(P50*PI()/180)*H$2/100/Q$6</f>
        <v>-0.166319900222165</v>
      </c>
      <c r="U50" s="25" t="n">
        <f aca="false">SQRT(SUMSQ(S50,T50))</f>
        <v>0.269075188997437</v>
      </c>
      <c r="V50" s="25" t="n">
        <f aca="false">(U50-U49)/U50*100</f>
        <v>10.7544009376318</v>
      </c>
      <c r="W50" s="25" t="n">
        <f aca="false">DEGREES(ATAN2(S50,T50))</f>
        <v>-141.821255253238</v>
      </c>
      <c r="X50" s="25" t="n">
        <f aca="false">IF(DEGREES(ATAN2(S50,T50))&lt;0,360+DEGREES(ATAN2(S50,T50)),DEGREES(ATAN2(S50,T50)))</f>
        <v>218.178744746762</v>
      </c>
      <c r="Y50" s="25"/>
      <c r="Z50" s="24" t="n">
        <f aca="false">U50*5+Z49</f>
        <v>80.7388307254666</v>
      </c>
      <c r="AB50" s="25" t="n">
        <f aca="false">Q50-COS(P50*PI()/180)*H$7/100/Q$6</f>
        <v>-0.140181471584349</v>
      </c>
      <c r="AC50" s="25" t="n">
        <f aca="false">SIN(P50*PI()/180)*H$7/100/Q$6</f>
        <v>-0.199583880266598</v>
      </c>
      <c r="AD50" s="25" t="n">
        <f aca="false">SQRT(SUMSQ(AB50,AC50))</f>
        <v>0.24389458837339</v>
      </c>
      <c r="AE50" s="25" t="n">
        <f aca="false">(AD50-AD49)/AD50*100</f>
        <v>16.2823952038405</v>
      </c>
      <c r="AF50" s="25" t="n">
        <f aca="false">DEGREES(ATAN2(AB50,AC50))</f>
        <v>-125.083003986254</v>
      </c>
      <c r="AG50" s="25" t="n">
        <f aca="false">IF(DEGREES(ATAN2(AB50,AC50))&lt;0,360+DEGREES(ATAN2(AB50,AC50)),DEGREES(ATAN2(AB50,AC50)))</f>
        <v>234.916996013746</v>
      </c>
      <c r="AH50" s="25"/>
      <c r="AI50" s="24" t="n">
        <f aca="false">AD50*5+AI49</f>
        <v>79.9068171707304</v>
      </c>
      <c r="AK50" s="24" t="n">
        <v>0.568190484038219</v>
      </c>
    </row>
    <row r="51" customFormat="false" ht="12.75" hidden="false" customHeight="false" outlineLevel="0" collapsed="false">
      <c r="P51" s="1" t="n">
        <v>210</v>
      </c>
      <c r="Q51" s="25" t="n">
        <f aca="false">(PI()^2*I$2*COS(PI()*P51/180)/900+SQRT(2)*PI()^2*I$2^2*(4*(2*J$2^2-I$2^2)*COS(PI()*P51/90)+I$2^2*(COS(PI()*P51/45)+3))/(3600*(I$2^2*COS(PI()*P51/90)+2*J$2^2-I$2^2)^(3/2)))/Q$7</f>
        <v>-0.566665055971442</v>
      </c>
      <c r="R51" s="25"/>
      <c r="S51" s="25" t="n">
        <f aca="false">Q51-COS(P51*PI()/180)*H$2/100/Q$6</f>
        <v>-0.225843866290664</v>
      </c>
      <c r="T51" s="25" t="n">
        <f aca="false">SIN(P51*PI()/180)*H$2/100/Q$6</f>
        <v>-0.196773205607726</v>
      </c>
      <c r="U51" s="25" t="n">
        <f aca="false">SQRT(SUMSQ(S51,T51))</f>
        <v>0.299541560365595</v>
      </c>
      <c r="V51" s="25" t="n">
        <f aca="false">(U51-U50)/U51*100</f>
        <v>10.1709997540822</v>
      </c>
      <c r="W51" s="25" t="n">
        <f aca="false">DEGREES(ATAN2(S51,T51))</f>
        <v>-138.935019752703</v>
      </c>
      <c r="X51" s="25" t="n">
        <f aca="false">IF(DEGREES(ATAN2(S51,T51))&lt;0,360+DEGREES(ATAN2(S51,T51)),DEGREES(ATAN2(S51,T51)))</f>
        <v>221.064980247297</v>
      </c>
      <c r="Y51" s="25"/>
      <c r="Z51" s="24" t="n">
        <f aca="false">U51*5+Z50</f>
        <v>82.2365385272945</v>
      </c>
      <c r="AB51" s="25" t="n">
        <f aca="false">Q51-COS(P51*PI()/180)*H$7/100/Q$6</f>
        <v>-0.157679628354508</v>
      </c>
      <c r="AC51" s="25" t="n">
        <f aca="false">SIN(P51*PI()/180)*H$7/100/Q$6</f>
        <v>-0.236127846729271</v>
      </c>
      <c r="AD51" s="25" t="n">
        <f aca="false">SQRT(SUMSQ(AB51,AC51))</f>
        <v>0.283935248250403</v>
      </c>
      <c r="AE51" s="25" t="n">
        <f aca="false">(AD51-AD50)/AD51*100</f>
        <v>14.1020391528499</v>
      </c>
      <c r="AF51" s="25" t="n">
        <f aca="false">DEGREES(ATAN2(AB51,AC51))</f>
        <v>-123.733900376279</v>
      </c>
      <c r="AG51" s="25" t="n">
        <f aca="false">IF(DEGREES(ATAN2(AB51,AC51))&lt;0,360+DEGREES(ATAN2(AB51,AC51)),DEGREES(ATAN2(AB51,AC51)))</f>
        <v>236.266099623721</v>
      </c>
      <c r="AH51" s="25"/>
      <c r="AI51" s="24" t="n">
        <f aca="false">AD51*5+AI50</f>
        <v>81.3264934119824</v>
      </c>
      <c r="AK51" s="24" t="n">
        <v>0.566665055971442</v>
      </c>
    </row>
    <row r="52" customFormat="false" ht="12.75" hidden="false" customHeight="false" outlineLevel="0" collapsed="false">
      <c r="P52" s="1" t="n">
        <v>215</v>
      </c>
      <c r="Q52" s="25" t="n">
        <f aca="false">(PI()^2*I$2*COS(PI()*P52/180)/900+SQRT(2)*PI()^2*I$2^2*(4*(2*J$2^2-I$2^2)*COS(PI()*P52/90)+I$2^2*(COS(PI()*P52/45)+3))/(3600*(I$2^2*COS(PI()*P52/90)+2*J$2^2-I$2^2)^(3/2)))/Q$7</f>
        <v>-0.563556942457633</v>
      </c>
      <c r="R52" s="25"/>
      <c r="S52" s="25" t="n">
        <f aca="false">Q52-COS(P52*PI()/180)*H$2/100/Q$6</f>
        <v>-0.241182595187899</v>
      </c>
      <c r="T52" s="25" t="n">
        <f aca="false">SIN(P52*PI()/180)*H$2/100/Q$6</f>
        <v>-0.225728948083702</v>
      </c>
      <c r="U52" s="25" t="n">
        <f aca="false">SQRT(SUMSQ(S52,T52))</f>
        <v>0.330337103917415</v>
      </c>
      <c r="V52" s="25" t="n">
        <f aca="false">(U52-U51)/U52*100</f>
        <v>9.32245974994024</v>
      </c>
      <c r="W52" s="25" t="n">
        <f aca="false">DEGREES(ATAN2(S52,T52))</f>
        <v>-136.895660254687</v>
      </c>
      <c r="X52" s="25" t="n">
        <f aca="false">IF(DEGREES(ATAN2(S52,T52))&lt;0,360+DEGREES(ATAN2(S52,T52)),DEGREES(ATAN2(S52,T52)))</f>
        <v>223.104339745313</v>
      </c>
      <c r="Y52" s="25"/>
      <c r="Z52" s="24" t="n">
        <f aca="false">U52*5+Z51</f>
        <v>83.8882240468816</v>
      </c>
      <c r="AB52" s="25" t="n">
        <f aca="false">Q52-COS(P52*PI()/180)*H$7/100/Q$6</f>
        <v>-0.176707725733952</v>
      </c>
      <c r="AC52" s="25" t="n">
        <f aca="false">SIN(P52*PI()/180)*H$7/100/Q$6</f>
        <v>-0.270874737700443</v>
      </c>
      <c r="AD52" s="25" t="n">
        <f aca="false">SQRT(SUMSQ(AB52,AC52))</f>
        <v>0.323417290598925</v>
      </c>
      <c r="AE52" s="25" t="n">
        <f aca="false">(AD52-AD51)/AD52*100</f>
        <v>12.2077710426077</v>
      </c>
      <c r="AF52" s="25" t="n">
        <f aca="false">DEGREES(ATAN2(AB52,AC52))</f>
        <v>-123.118804159215</v>
      </c>
      <c r="AG52" s="25" t="n">
        <f aca="false">IF(DEGREES(ATAN2(AB52,AC52))&lt;0,360+DEGREES(ATAN2(AB52,AC52)),DEGREES(ATAN2(AB52,AC52)))</f>
        <v>236.881195840785</v>
      </c>
      <c r="AH52" s="25"/>
      <c r="AI52" s="24" t="n">
        <f aca="false">AD52*5+AI51</f>
        <v>82.9435798649771</v>
      </c>
      <c r="AK52" s="24" t="n">
        <v>0.563556942457633</v>
      </c>
    </row>
    <row r="53" customFormat="false" ht="12.75" hidden="false" customHeight="false" outlineLevel="0" collapsed="false">
      <c r="P53" s="1" t="n">
        <v>220</v>
      </c>
      <c r="Q53" s="25" t="n">
        <f aca="false">(PI()^2*I$2*COS(PI()*P53/180)/900+SQRT(2)*PI()^2*I$2^2*(4*(2*J$2^2-I$2^2)*COS(PI()*P53/90)+I$2^2*(COS(PI()*P53/45)+3))/(3600*(I$2^2*COS(PI()*P53/90)+2*J$2^2-I$2^2)^(3/2)))/Q$7</f>
        <v>-0.558230653786713</v>
      </c>
      <c r="R53" s="25"/>
      <c r="S53" s="25" t="n">
        <f aca="false">Q53-COS(P53*PI()/180)*H$2/100/Q$6</f>
        <v>-0.2567566123657</v>
      </c>
      <c r="T53" s="25" t="n">
        <f aca="false">SIN(P53*PI()/180)*H$2/100/Q$6</f>
        <v>-0.252966756965896</v>
      </c>
      <c r="U53" s="25" t="n">
        <f aca="false">SQRT(SUMSQ(S53,T53))</f>
        <v>0.360438813286462</v>
      </c>
      <c r="V53" s="25" t="n">
        <f aca="false">(U53-U52)/U53*100</f>
        <v>8.35140619140916</v>
      </c>
      <c r="W53" s="25" t="n">
        <f aca="false">DEGREES(ATAN2(S53,T53))</f>
        <v>-135.42599325689</v>
      </c>
      <c r="X53" s="25" t="n">
        <f aca="false">IF(DEGREES(ATAN2(S53,T53))&lt;0,360+DEGREES(ATAN2(S53,T53)),DEGREES(ATAN2(S53,T53)))</f>
        <v>224.57400674311</v>
      </c>
      <c r="Y53" s="25"/>
      <c r="Z53" s="24" t="n">
        <f aca="false">U53*5+Z52</f>
        <v>85.6904181133139</v>
      </c>
      <c r="AB53" s="25" t="n">
        <f aca="false">Q53-COS(P53*PI()/180)*H$7/100/Q$6</f>
        <v>-0.196461804081497</v>
      </c>
      <c r="AC53" s="25" t="n">
        <f aca="false">SIN(P53*PI()/180)*H$7/100/Q$6</f>
        <v>-0.303560108359075</v>
      </c>
      <c r="AD53" s="25" t="n">
        <f aca="false">SQRT(SUMSQ(AB53,AC53))</f>
        <v>0.3615881356598</v>
      </c>
      <c r="AE53" s="25" t="n">
        <f aca="false">(AD53-AD52)/AD53*100</f>
        <v>10.5564428963423</v>
      </c>
      <c r="AF53" s="25" t="n">
        <f aca="false">DEGREES(ATAN2(AB53,AC53))</f>
        <v>-122.910638483782</v>
      </c>
      <c r="AG53" s="25" t="n">
        <f aca="false">IF(DEGREES(ATAN2(AB53,AC53))&lt;0,360+DEGREES(ATAN2(AB53,AC53)),DEGREES(ATAN2(AB53,AC53)))</f>
        <v>237.089361516218</v>
      </c>
      <c r="AH53" s="25"/>
      <c r="AI53" s="24" t="n">
        <f aca="false">AD53*5+AI52</f>
        <v>84.7515205432761</v>
      </c>
      <c r="AK53" s="24" t="n">
        <v>0.558230653786713</v>
      </c>
    </row>
    <row r="54" customFormat="false" ht="12.75" hidden="false" customHeight="false" outlineLevel="0" collapsed="false">
      <c r="P54" s="1" t="n">
        <v>225</v>
      </c>
      <c r="Q54" s="25" t="n">
        <f aca="false">(PI()^2*I$2*COS(PI()*P54/180)/900+SQRT(2)*PI()^2*I$2^2*(4*(2*J$2^2-I$2^2)*COS(PI()*P54/90)+I$2^2*(COS(PI()*P54/45)+3))/(3600*(I$2^2*COS(PI()*P54/90)+2*J$2^2-I$2^2)^(3/2)))/Q$7</f>
        <v>-0.549975906424955</v>
      </c>
      <c r="R54" s="25"/>
      <c r="S54" s="25" t="n">
        <f aca="false">Q54-COS(P54*PI()/180)*H$2/100/Q$6</f>
        <v>-0.27169657034288</v>
      </c>
      <c r="T54" s="25" t="n">
        <f aca="false">SIN(P54*PI()/180)*H$2/100/Q$6</f>
        <v>-0.278279336082076</v>
      </c>
      <c r="U54" s="25" t="n">
        <f aca="false">SQRT(SUMSQ(S54,T54))</f>
        <v>0.388919548526896</v>
      </c>
      <c r="V54" s="25" t="n">
        <f aca="false">(U54-U53)/U54*100</f>
        <v>7.32304029157436</v>
      </c>
      <c r="W54" s="25" t="n">
        <f aca="false">DEGREES(ATAN2(S54,T54))</f>
        <v>-134.314248714421</v>
      </c>
      <c r="X54" s="25" t="n">
        <f aca="false">IF(DEGREES(ATAN2(S54,T54))&lt;0,360+DEGREES(ATAN2(S54,T54)),DEGREES(ATAN2(S54,T54)))</f>
        <v>225.685751285579</v>
      </c>
      <c r="Y54" s="25"/>
      <c r="Z54" s="24" t="n">
        <f aca="false">U54*5+Z53</f>
        <v>87.6350158559484</v>
      </c>
      <c r="AB54" s="25" t="n">
        <f aca="false">Q54-COS(P54*PI()/180)*H$7/100/Q$6</f>
        <v>-0.216040703126465</v>
      </c>
      <c r="AC54" s="25" t="n">
        <f aca="false">SIN(P54*PI()/180)*H$7/100/Q$6</f>
        <v>-0.333935203298491</v>
      </c>
      <c r="AD54" s="25" t="n">
        <f aca="false">SQRT(SUMSQ(AB54,AC54))</f>
        <v>0.397726420305945</v>
      </c>
      <c r="AE54" s="25" t="n">
        <f aca="false">(AD54-AD53)/AD54*100</f>
        <v>9.08621675631864</v>
      </c>
      <c r="AF54" s="25" t="n">
        <f aca="false">DEGREES(ATAN2(AB54,AC54))</f>
        <v>-122.901007762808</v>
      </c>
      <c r="AG54" s="25" t="n">
        <f aca="false">IF(DEGREES(ATAN2(AB54,AC54))&lt;0,360+DEGREES(ATAN2(AB54,AC54)),DEGREES(ATAN2(AB54,AC54)))</f>
        <v>237.098992237192</v>
      </c>
      <c r="AH54" s="25"/>
      <c r="AI54" s="24" t="n">
        <f aca="false">AD54*5+AI53</f>
        <v>86.7401526448058</v>
      </c>
      <c r="AK54" s="24" t="n">
        <v>0.549975906424955</v>
      </c>
    </row>
    <row r="55" customFormat="false" ht="12.75" hidden="false" customHeight="false" outlineLevel="0" collapsed="false">
      <c r="P55" s="1" t="n">
        <v>230</v>
      </c>
      <c r="Q55" s="25" t="n">
        <f aca="false">(PI()^2*I$2*COS(PI()*P55/180)/900+SQRT(2)*PI()^2*I$2^2*(4*(2*J$2^2-I$2^2)*COS(PI()*P55/90)+I$2^2*(COS(PI()*P55/45)+3))/(3600*(I$2^2*COS(PI()*P55/90)+2*J$2^2-I$2^2)^(3/2)))/Q$7</f>
        <v>-0.538026207026545</v>
      </c>
      <c r="R55" s="25"/>
      <c r="S55" s="25" t="n">
        <f aca="false">Q55-COS(P55*PI()/180)*H$2/100/Q$6</f>
        <v>-0.285059450060649</v>
      </c>
      <c r="T55" s="25" t="n">
        <f aca="false">SIN(P55*PI()/180)*H$2/100/Q$6</f>
        <v>-0.301474041421013</v>
      </c>
      <c r="U55" s="25" t="n">
        <f aca="false">SQRT(SUMSQ(S55,T55))</f>
        <v>0.414904191012333</v>
      </c>
      <c r="V55" s="25" t="n">
        <f aca="false">(U55-U54)/U55*100</f>
        <v>6.26280549782755</v>
      </c>
      <c r="W55" s="25" t="n">
        <f aca="false">DEGREES(ATAN2(S55,T55))</f>
        <v>-133.396951912286</v>
      </c>
      <c r="X55" s="25" t="n">
        <f aca="false">IF(DEGREES(ATAN2(S55,T55))&lt;0,360+DEGREES(ATAN2(S55,T55)),DEGREES(ATAN2(S55,T55)))</f>
        <v>226.603048087714</v>
      </c>
      <c r="Y55" s="25"/>
      <c r="Z55" s="24" t="n">
        <f aca="false">U55*5+Z54</f>
        <v>89.70953681101</v>
      </c>
      <c r="AB55" s="25" t="n">
        <f aca="false">Q55-COS(P55*PI()/180)*H$7/100/Q$6</f>
        <v>-0.23446609866747</v>
      </c>
      <c r="AC55" s="25" t="n">
        <f aca="false">SIN(P55*PI()/180)*H$7/100/Q$6</f>
        <v>-0.361768849705216</v>
      </c>
      <c r="AD55" s="25" t="n">
        <f aca="false">SQRT(SUMSQ(AB55,AC55))</f>
        <v>0.431104456067643</v>
      </c>
      <c r="AE55" s="25" t="n">
        <f aca="false">(AD55-AD54)/AD55*100</f>
        <v>7.74244740269181</v>
      </c>
      <c r="AF55" s="25" t="n">
        <f aca="false">DEGREES(ATAN2(AB55,AC55))</f>
        <v>-122.947685929079</v>
      </c>
      <c r="AG55" s="25" t="n">
        <f aca="false">IF(DEGREES(ATAN2(AB55,AC55))&lt;0,360+DEGREES(ATAN2(AB55,AC55)),DEGREES(ATAN2(AB55,AC55)))</f>
        <v>237.052314070921</v>
      </c>
      <c r="AH55" s="25"/>
      <c r="AI55" s="24" t="n">
        <f aca="false">AD55*5+AI54</f>
        <v>88.895674925144</v>
      </c>
      <c r="AK55" s="24" t="n">
        <v>0.538026207026545</v>
      </c>
    </row>
    <row r="56" customFormat="false" ht="12.75" hidden="false" customHeight="false" outlineLevel="0" collapsed="false">
      <c r="P56" s="1" t="n">
        <v>235</v>
      </c>
      <c r="Q56" s="25" t="n">
        <f aca="false">(PI()^2*I$2*COS(PI()*P56/180)/900+SQRT(2)*PI()^2*I$2^2*(4*(2*J$2^2-I$2^2)*COS(PI()*P56/90)+I$2^2*(COS(PI()*P56/45)+3))/(3600*(I$2^2*COS(PI()*P56/90)+2*J$2^2-I$2^2)^(3/2)))/Q$7</f>
        <v>-0.521584336026123</v>
      </c>
      <c r="R56" s="25"/>
      <c r="S56" s="25" t="n">
        <f aca="false">Q56-COS(P56*PI()/180)*H$2/100/Q$6</f>
        <v>-0.29585538794242</v>
      </c>
      <c r="T56" s="25" t="n">
        <f aca="false">SIN(P56*PI()/180)*H$2/100/Q$6</f>
        <v>-0.322374347269734</v>
      </c>
      <c r="U56" s="25" t="n">
        <f aca="false">SQRT(SUMSQ(S56,T56))</f>
        <v>0.437556431048781</v>
      </c>
      <c r="V56" s="25" t="n">
        <f aca="false">(U56-U55)/U56*100</f>
        <v>5.17698711047465</v>
      </c>
      <c r="W56" s="25" t="n">
        <f aca="false">DEGREES(ATAN2(S56,T56))</f>
        <v>-132.543803728906</v>
      </c>
      <c r="X56" s="25" t="n">
        <f aca="false">IF(DEGREES(ATAN2(S56,T56))&lt;0,360+DEGREES(ATAN2(S56,T56)),DEGREES(ATAN2(S56,T56)))</f>
        <v>227.456196271094</v>
      </c>
      <c r="Y56" s="25"/>
      <c r="Z56" s="24" t="n">
        <f aca="false">U56*5+Z55</f>
        <v>91.897318966254</v>
      </c>
      <c r="AB56" s="25" t="n">
        <f aca="false">Q56-COS(P56*PI()/180)*H$7/100/Q$6</f>
        <v>-0.25070959832568</v>
      </c>
      <c r="AC56" s="25" t="n">
        <f aca="false">SIN(P56*PI()/180)*H$7/100/Q$6</f>
        <v>-0.38684921672368</v>
      </c>
      <c r="AD56" s="25" t="n">
        <f aca="false">SQRT(SUMSQ(AB56,AC56))</f>
        <v>0.460985486943297</v>
      </c>
      <c r="AE56" s="25" t="n">
        <f aca="false">(AD56-AD55)/AD56*100</f>
        <v>6.48198950335483</v>
      </c>
      <c r="AF56" s="25" t="n">
        <f aca="false">DEGREES(ATAN2(AB56,AC56))</f>
        <v>-122.946502832614</v>
      </c>
      <c r="AG56" s="25" t="n">
        <f aca="false">IF(DEGREES(ATAN2(AB56,AC56))&lt;0,360+DEGREES(ATAN2(AB56,AC56)),DEGREES(ATAN2(AB56,AC56)))</f>
        <v>237.053497167386</v>
      </c>
      <c r="AH56" s="25"/>
      <c r="AI56" s="24" t="n">
        <f aca="false">AD56*5+AI55</f>
        <v>91.2006023598605</v>
      </c>
      <c r="AK56" s="24" t="n">
        <v>0.521584336026123</v>
      </c>
    </row>
    <row r="57" customFormat="false" ht="12.75" hidden="false" customHeight="false" outlineLevel="0" collapsed="false">
      <c r="P57" s="1" t="n">
        <v>240</v>
      </c>
      <c r="Q57" s="25" t="n">
        <f aca="false">(PI()^2*I$2*COS(PI()*P57/180)/900+SQRT(2)*PI()^2*I$2^2*(4*(2*J$2^2-I$2^2)*COS(PI()*P57/90)+I$2^2*(COS(PI()*P57/45)+3))/(3600*(I$2^2*COS(PI()*P57/90)+2*J$2^2-I$2^2)^(3/2)))/Q$7</f>
        <v>-0.499855005089315</v>
      </c>
      <c r="R57" s="25"/>
      <c r="S57" s="25" t="n">
        <f aca="false">Q57-COS(P57*PI()/180)*H$2/100/Q$6</f>
        <v>-0.303081799481589</v>
      </c>
      <c r="T57" s="25" t="n">
        <f aca="false">SIN(P57*PI()/180)*H$2/100/Q$6</f>
        <v>-0.340821189680778</v>
      </c>
      <c r="U57" s="25" t="n">
        <f aca="false">SQRT(SUMSQ(S57,T57))</f>
        <v>0.456089531246245</v>
      </c>
      <c r="V57" s="25" t="n">
        <f aca="false">(U57-U56)/U57*100</f>
        <v>4.06347853387966</v>
      </c>
      <c r="W57" s="25" t="n">
        <f aca="false">DEGREES(ATAN2(S57,T57))</f>
        <v>-131.645710707486</v>
      </c>
      <c r="X57" s="25" t="n">
        <f aca="false">IF(DEGREES(ATAN2(S57,T57))&lt;0,360+DEGREES(ATAN2(S57,T57)),DEGREES(ATAN2(S57,T57)))</f>
        <v>228.354289292514</v>
      </c>
      <c r="Y57" s="25"/>
      <c r="Z57" s="24" t="n">
        <f aca="false">U57*5+Z56</f>
        <v>94.1777666224852</v>
      </c>
      <c r="AB57" s="25" t="n">
        <f aca="false">Q57-COS(P57*PI()/180)*H$7/100/Q$6</f>
        <v>-0.263727158360043</v>
      </c>
      <c r="AC57" s="25" t="n">
        <f aca="false">SIN(P57*PI()/180)*H$7/100/Q$6</f>
        <v>-0.408985427616934</v>
      </c>
      <c r="AD57" s="25" t="n">
        <f aca="false">SQRT(SUMSQ(AB57,AC57))</f>
        <v>0.486642675954</v>
      </c>
      <c r="AE57" s="25" t="n">
        <f aca="false">(AD57-AD56)/AD57*100</f>
        <v>5.27228504166952</v>
      </c>
      <c r="AF57" s="25" t="n">
        <f aca="false">DEGREES(ATAN2(AB57,AC57))</f>
        <v>-122.815244300809</v>
      </c>
      <c r="AG57" s="25" t="n">
        <f aca="false">IF(DEGREES(ATAN2(AB57,AC57))&lt;0,360+DEGREES(ATAN2(AB57,AC57)),DEGREES(ATAN2(AB57,AC57)))</f>
        <v>237.184755699191</v>
      </c>
      <c r="AH57" s="25"/>
      <c r="AI57" s="24" t="n">
        <f aca="false">AD57*5+AI56</f>
        <v>93.6338157396305</v>
      </c>
      <c r="AK57" s="24" t="n">
        <v>0.499855005089315</v>
      </c>
    </row>
    <row r="58" customFormat="false" ht="12.75" hidden="false" customHeight="false" outlineLevel="0" collapsed="false">
      <c r="P58" s="1" t="n">
        <v>245</v>
      </c>
      <c r="Q58" s="25" t="n">
        <f aca="false">(PI()^2*I$2*COS(PI()*P58/180)/900+SQRT(2)*PI()^2*I$2^2*(4*(2*J$2^2-I$2^2)*COS(PI()*P58/90)+I$2^2*(COS(PI()*P58/45)+3))/(3600*(I$2^2*COS(PI()*P58/90)+2*J$2^2-I$2^2)^(3/2)))/Q$7</f>
        <v>-0.472084144421419</v>
      </c>
      <c r="R58" s="25"/>
      <c r="S58" s="25" t="n">
        <f aca="false">Q58-COS(P58*PI()/180)*H$2/100/Q$6</f>
        <v>-0.305764244199254</v>
      </c>
      <c r="T58" s="25" t="n">
        <f aca="false">SIN(P58*PI()/180)*H$2/100/Q$6</f>
        <v>-0.356674177044892</v>
      </c>
      <c r="U58" s="25" t="n">
        <f aca="false">SQRT(SUMSQ(S58,T58))</f>
        <v>0.469795957412781</v>
      </c>
      <c r="V58" s="25" t="n">
        <f aca="false">(U58-U57)/U58*100</f>
        <v>2.91752748193484</v>
      </c>
      <c r="W58" s="25" t="n">
        <f aca="false">DEGREES(ATAN2(S58,T58))</f>
        <v>-130.605324607265</v>
      </c>
      <c r="X58" s="25" t="n">
        <f aca="false">IF(DEGREES(ATAN2(S58,T58))&lt;0,360+DEGREES(ATAN2(S58,T58)),DEGREES(ATAN2(S58,T58)))</f>
        <v>229.394675392735</v>
      </c>
      <c r="Y58" s="25"/>
      <c r="Z58" s="24" t="n">
        <f aca="false">U58*5+Z57</f>
        <v>96.5267464095491</v>
      </c>
      <c r="AB58" s="25" t="n">
        <f aca="false">Q58-COS(P58*PI()/180)*H$7/100/Q$6</f>
        <v>-0.272500264154821</v>
      </c>
      <c r="AC58" s="25" t="n">
        <f aca="false">SIN(P58*PI()/180)*H$7/100/Q$6</f>
        <v>-0.42800901245387</v>
      </c>
      <c r="AD58" s="25" t="n">
        <f aca="false">SQRT(SUMSQ(AB58,AC58))</f>
        <v>0.507393445667348</v>
      </c>
      <c r="AE58" s="25" t="n">
        <f aca="false">(AD58-AD57)/AD58*100</f>
        <v>4.08968028470608</v>
      </c>
      <c r="AF58" s="25" t="n">
        <f aca="false">DEGREES(ATAN2(AB58,AC58))</f>
        <v>-122.483662136547</v>
      </c>
      <c r="AG58" s="25" t="n">
        <f aca="false">IF(DEGREES(ATAN2(AB58,AC58))&lt;0,360+DEGREES(ATAN2(AB58,AC58)),DEGREES(ATAN2(AB58,AC58)))</f>
        <v>237.516337863453</v>
      </c>
      <c r="AH58" s="25"/>
      <c r="AI58" s="24" t="n">
        <f aca="false">AD58*5+AI57</f>
        <v>96.1707829679672</v>
      </c>
      <c r="AK58" s="24" t="n">
        <v>0.47208414442142</v>
      </c>
    </row>
    <row r="59" customFormat="false" ht="12.75" hidden="false" customHeight="false" outlineLevel="0" collapsed="false">
      <c r="P59" s="1" t="n">
        <v>250</v>
      </c>
      <c r="Q59" s="25" t="n">
        <f aca="false">(PI()^2*I$2*COS(PI()*P59/180)/900+SQRT(2)*PI()^2*I$2^2*(4*(2*J$2^2-I$2^2)*COS(PI()*P59/90)+I$2^2*(COS(PI()*P59/45)+3))/(3600*(I$2^2*COS(PI()*P59/90)+2*J$2^2-I$2^2)^(3/2)))/Q$7</f>
        <v>-0.43760328227311</v>
      </c>
      <c r="R59" s="25"/>
      <c r="S59" s="25" t="n">
        <f aca="false">Q59-COS(P59*PI()/180)*H$2/100/Q$6</f>
        <v>-0.303002482303898</v>
      </c>
      <c r="T59" s="25" t="n">
        <f aca="false">SIN(P59*PI()/180)*H$2/100/Q$6</f>
        <v>-0.369812658555937</v>
      </c>
      <c r="U59" s="25" t="n">
        <f aca="false">SQRT(SUMSQ(S59,T59))</f>
        <v>0.478091943783342</v>
      </c>
      <c r="V59" s="25" t="n">
        <f aca="false">(U59-U58)/U59*100</f>
        <v>1.73522822930475</v>
      </c>
      <c r="W59" s="25" t="n">
        <f aca="false">DEGREES(ATAN2(S59,T59))</f>
        <v>-129.329150522477</v>
      </c>
      <c r="X59" s="25" t="n">
        <f aca="false">IF(DEGREES(ATAN2(S59,T59))&lt;0,360+DEGREES(ATAN2(S59,T59)),DEGREES(ATAN2(S59,T59)))</f>
        <v>230.670849477523</v>
      </c>
      <c r="Y59" s="25"/>
      <c r="Z59" s="24" t="n">
        <f aca="false">U59*5+Z58</f>
        <v>98.9172061284658</v>
      </c>
      <c r="AB59" s="25" t="n">
        <f aca="false">Q59-COS(P59*PI()/180)*H$7/100/Q$6</f>
        <v>-0.276082322310056</v>
      </c>
      <c r="AC59" s="25" t="n">
        <f aca="false">SIN(P59*PI()/180)*H$7/100/Q$6</f>
        <v>-0.443775190267124</v>
      </c>
      <c r="AD59" s="25" t="n">
        <f aca="false">SQRT(SUMSQ(AB59,AC59))</f>
        <v>0.522645069037043</v>
      </c>
      <c r="AE59" s="25" t="n">
        <f aca="false">(AD59-AD58)/AD59*100</f>
        <v>2.91816076975442</v>
      </c>
      <c r="AF59" s="25" t="n">
        <f aca="false">DEGREES(ATAN2(AB59,AC59))</f>
        <v>-121.886653247226</v>
      </c>
      <c r="AG59" s="25" t="n">
        <f aca="false">IF(DEGREES(ATAN2(AB59,AC59))&lt;0,360+DEGREES(ATAN2(AB59,AC59)),DEGREES(ATAN2(AB59,AC59)))</f>
        <v>238.113346752774</v>
      </c>
      <c r="AH59" s="25"/>
      <c r="AI59" s="24" t="n">
        <f aca="false">AD59*5+AI58</f>
        <v>98.7840083131525</v>
      </c>
      <c r="AK59" s="24" t="n">
        <v>0.43760328227311</v>
      </c>
    </row>
    <row r="60" customFormat="false" ht="12.75" hidden="false" customHeight="false" outlineLevel="0" collapsed="false">
      <c r="P60" s="1" t="n">
        <v>255</v>
      </c>
      <c r="Q60" s="25" t="n">
        <f aca="false">(PI()^2*I$2*COS(PI()*P60/180)/900+SQRT(2)*PI()^2*I$2^2*(4*(2*J$2^2-I$2^2)*COS(PI()*P60/90)+I$2^2*(COS(PI()*P60/45)+3))/(3600*(I$2^2*COS(PI()*P60/90)+2*J$2^2-I$2^2)^(3/2)))/Q$7</f>
        <v>-0.395876437645719</v>
      </c>
      <c r="R60" s="25"/>
      <c r="S60" s="25" t="n">
        <f aca="false">Q60-COS(P60*PI()/180)*H$2/100/Q$6</f>
        <v>-0.294019131291412</v>
      </c>
      <c r="T60" s="25" t="n">
        <f aca="false">SIN(P60*PI()/180)*H$2/100/Q$6</f>
        <v>-0.380136642436383</v>
      </c>
      <c r="U60" s="25" t="n">
        <f aca="false">SQRT(SUMSQ(S60,T60))</f>
        <v>0.480573736785691</v>
      </c>
      <c r="V60" s="25" t="n">
        <f aca="false">(U60-U59)/U60*100</f>
        <v>0.516422936248857</v>
      </c>
      <c r="W60" s="25" t="n">
        <f aca="false">DEGREES(ATAN2(S60,T60))</f>
        <v>-127.72038963839</v>
      </c>
      <c r="X60" s="25" t="n">
        <f aca="false">IF(DEGREES(ATAN2(S60,T60))&lt;0,360+DEGREES(ATAN2(S60,T60)),DEGREES(ATAN2(S60,T60)))</f>
        <v>232.27961036161</v>
      </c>
      <c r="Y60" s="25"/>
      <c r="Z60" s="24" t="n">
        <f aca="false">U60*5+Z59</f>
        <v>101.320074812394</v>
      </c>
      <c r="AB60" s="25" t="n">
        <f aca="false">Q60-COS(P60*PI()/180)*H$7/100/Q$6</f>
        <v>-0.27364767002055</v>
      </c>
      <c r="AC60" s="25" t="n">
        <f aca="false">SIN(P60*PI()/180)*H$7/100/Q$6</f>
        <v>-0.456163970923659</v>
      </c>
      <c r="AD60" s="25" t="n">
        <f aca="false">SQRT(SUMSQ(AB60,AC60))</f>
        <v>0.531947944517617</v>
      </c>
      <c r="AE60" s="25" t="n">
        <f aca="false">(AD60-AD59)/AD60*100</f>
        <v>1.74883192546394</v>
      </c>
      <c r="AF60" s="25" t="n">
        <f aca="false">DEGREES(ATAN2(AB60,AC60))</f>
        <v>-120.959072721179</v>
      </c>
      <c r="AG60" s="25" t="n">
        <f aca="false">IF(DEGREES(ATAN2(AB60,AC60))&lt;0,360+DEGREES(ATAN2(AB60,AC60)),DEGREES(ATAN2(AB60,AC60)))</f>
        <v>239.040927278821</v>
      </c>
      <c r="AH60" s="25"/>
      <c r="AI60" s="24" t="n">
        <f aca="false">AD60*5+AI59</f>
        <v>101.443748035741</v>
      </c>
      <c r="AK60" s="24" t="n">
        <v>0.395876437645719</v>
      </c>
    </row>
    <row r="61" customFormat="false" ht="12.75" hidden="false" customHeight="false" outlineLevel="0" collapsed="false">
      <c r="P61" s="1" t="n">
        <v>260</v>
      </c>
      <c r="Q61" s="25" t="n">
        <f aca="false">(PI()^2*I$2*COS(PI()*P61/180)/900+SQRT(2)*PI()^2*I$2^2*(4*(2*J$2^2-I$2^2)*COS(PI()*P61/90)+I$2^2*(COS(PI()*P61/45)+3))/(3600*(I$2^2*COS(PI()*P61/90)+2*J$2^2-I$2^2)^(3/2)))/Q$7</f>
        <v>-0.346546039843084</v>
      </c>
      <c r="R61" s="25"/>
      <c r="S61" s="25" t="n">
        <f aca="false">Q61-COS(P61*PI()/180)*H$2/100/Q$6</f>
        <v>-0.278207422708161</v>
      </c>
      <c r="T61" s="25" t="n">
        <f aca="false">SIN(P61*PI()/180)*H$2/100/Q$6</f>
        <v>-0.387567556935108</v>
      </c>
      <c r="U61" s="25" t="n">
        <f aca="false">SQRT(SUMSQ(S61,T61))</f>
        <v>0.477082782374888</v>
      </c>
      <c r="V61" s="25" t="n">
        <f aca="false">(U61-U60)/U61*100</f>
        <v>-0.731729280487798</v>
      </c>
      <c r="W61" s="25" t="n">
        <f aca="false">DEGREES(ATAN2(S61,T61))</f>
        <v>-125.671900320804</v>
      </c>
      <c r="X61" s="25" t="n">
        <f aca="false">IF(DEGREES(ATAN2(S61,T61))&lt;0,360+DEGREES(ATAN2(S61,T61)),DEGREES(ATAN2(S61,T61)))</f>
        <v>234.328099679196</v>
      </c>
      <c r="Y61" s="25"/>
      <c r="Z61" s="24" t="n">
        <f aca="false">U61*5+Z60</f>
        <v>103.705488724269</v>
      </c>
      <c r="AB61" s="25" t="n">
        <f aca="false">Q61-COS(P61*PI()/180)*H$7/100/Q$6</f>
        <v>-0.264539699281176</v>
      </c>
      <c r="AC61" s="25" t="n">
        <f aca="false">SIN(P61*PI()/180)*H$7/100/Q$6</f>
        <v>-0.465081068322129</v>
      </c>
      <c r="AD61" s="25" t="n">
        <f aca="false">SQRT(SUMSQ(AB61,AC61))</f>
        <v>0.535052943742419</v>
      </c>
      <c r="AE61" s="25" t="n">
        <f aca="false">(AD61-AD60)/AD61*100</f>
        <v>0.580316258627486</v>
      </c>
      <c r="AF61" s="25" t="n">
        <f aca="false">DEGREES(ATAN2(AB61,AC61))</f>
        <v>-119.631366730664</v>
      </c>
      <c r="AG61" s="25" t="n">
        <f aca="false">IF(DEGREES(ATAN2(AB61,AC61))&lt;0,360+DEGREES(ATAN2(AB61,AC61)),DEGREES(ATAN2(AB61,AC61)))</f>
        <v>240.368633269336</v>
      </c>
      <c r="AH61" s="25"/>
      <c r="AI61" s="24" t="n">
        <f aca="false">AD61*5+AI60</f>
        <v>104.119012754453</v>
      </c>
      <c r="AK61" s="24" t="n">
        <v>0.346546039843084</v>
      </c>
    </row>
    <row r="62" customFormat="false" ht="12.75" hidden="false" customHeight="false" outlineLevel="0" collapsed="false">
      <c r="P62" s="1" t="n">
        <v>265</v>
      </c>
      <c r="Q62" s="25" t="n">
        <f aca="false">(PI()^2*I$2*COS(PI()*P62/180)/900+SQRT(2)*PI()^2*I$2^2*(4*(2*J$2^2-I$2^2)*COS(PI()*P62/90)+I$2^2*(COS(PI()*P62/45)+3))/(3600*(I$2^2*COS(PI()*P62/90)+2*J$2^2-I$2^2)^(3/2)))/Q$7</f>
        <v>-0.289473819835793</v>
      </c>
      <c r="R62" s="25"/>
      <c r="S62" s="25" t="n">
        <f aca="false">Q62-COS(P62*PI()/180)*H$2/100/Q$6</f>
        <v>-0.255173990060635</v>
      </c>
      <c r="T62" s="25" t="n">
        <f aca="false">SIN(P62*PI()/180)*H$2/100/Q$6</f>
        <v>-0.392048848305867</v>
      </c>
      <c r="U62" s="25" t="n">
        <f aca="false">SQRT(SUMSQ(S62,T62))</f>
        <v>0.467777794108936</v>
      </c>
      <c r="V62" s="25" t="n">
        <f aca="false">(U62-U61)/U62*100</f>
        <v>-1.98918982113664</v>
      </c>
      <c r="W62" s="25" t="n">
        <f aca="false">DEGREES(ATAN2(S62,T62))</f>
        <v>-123.059014371949</v>
      </c>
      <c r="X62" s="25" t="n">
        <f aca="false">IF(DEGREES(ATAN2(S62,T62))&lt;0,360+DEGREES(ATAN2(S62,T62)),DEGREES(ATAN2(S62,T62)))</f>
        <v>236.940985628051</v>
      </c>
      <c r="Y62" s="25"/>
      <c r="Z62" s="24" t="n">
        <f aca="false">U62*5+Z61</f>
        <v>106.044377694813</v>
      </c>
      <c r="AB62" s="25" t="n">
        <f aca="false">Q62-COS(P62*PI()/180)*H$7/100/Q$6</f>
        <v>-0.248314024105604</v>
      </c>
      <c r="AC62" s="25" t="n">
        <f aca="false">SIN(P62*PI()/180)*H$7/100/Q$6</f>
        <v>-0.47045861796704</v>
      </c>
      <c r="AD62" s="25" t="n">
        <f aca="false">SQRT(SUMSQ(AB62,AC62))</f>
        <v>0.53196913988217</v>
      </c>
      <c r="AE62" s="25" t="n">
        <f aca="false">(AD62-AD61)/AD62*100</f>
        <v>-0.579696006601358</v>
      </c>
      <c r="AF62" s="25" t="n">
        <f aca="false">DEGREES(ATAN2(AB62,AC62))</f>
        <v>-117.825660451117</v>
      </c>
      <c r="AG62" s="25" t="n">
        <f aca="false">IF(DEGREES(ATAN2(AB62,AC62))&lt;0,360+DEGREES(ATAN2(AB62,AC62)),DEGREES(ATAN2(AB62,AC62)))</f>
        <v>242.174339548883</v>
      </c>
      <c r="AH62" s="25"/>
      <c r="AI62" s="24" t="n">
        <f aca="false">AD62*5+AI61</f>
        <v>106.778858453863</v>
      </c>
      <c r="AK62" s="24" t="n">
        <v>0.289473819835794</v>
      </c>
    </row>
    <row r="63" customFormat="false" ht="12.75" hidden="false" customHeight="false" outlineLevel="0" collapsed="false">
      <c r="P63" s="1" t="n">
        <v>270</v>
      </c>
      <c r="Q63" s="25" t="n">
        <f aca="false">(PI()^2*I$2*COS(PI()*P63/180)/900+SQRT(2)*PI()^2*I$2^2*(4*(2*J$2^2-I$2^2)*COS(PI()*P63/90)+I$2^2*(COS(PI()*P63/45)+3))/(3600*(I$2^2*COS(PI()*P63/90)+2*J$2^2-I$2^2)^(3/2)))/Q$7</f>
        <v>-0.224772566683448</v>
      </c>
      <c r="R63" s="25"/>
      <c r="S63" s="25" t="n">
        <f aca="false">Q63-COS(P63*PI()/180)*H$2/100/Q$6</f>
        <v>-0.224772566683448</v>
      </c>
      <c r="T63" s="25" t="n">
        <f aca="false">SIN(P63*PI()/180)*H$2/100/Q$6</f>
        <v>-0.393546411215452</v>
      </c>
      <c r="U63" s="25" t="n">
        <f aca="false">SQRT(SUMSQ(S63,T63))</f>
        <v>0.453212405516471</v>
      </c>
      <c r="V63" s="25" t="n">
        <f aca="false">(U63-U62)/U63*100</f>
        <v>-3.21381065813192</v>
      </c>
      <c r="W63" s="25" t="n">
        <f aca="false">DEGREES(ATAN2(S63,T63))</f>
        <v>-119.732686796187</v>
      </c>
      <c r="X63" s="25" t="n">
        <f aca="false">IF(DEGREES(ATAN2(S63,T63))&lt;0,360+DEGREES(ATAN2(S63,T63)),DEGREES(ATAN2(S63,T63)))</f>
        <v>240.267313203813</v>
      </c>
      <c r="Y63" s="25"/>
      <c r="Z63" s="24" t="n">
        <f aca="false">U63*5+Z62</f>
        <v>108.310439722396</v>
      </c>
      <c r="AB63" s="25" t="n">
        <f aca="false">Q63-COS(P63*PI()/180)*H$7/100/Q$6</f>
        <v>-0.224772566683448</v>
      </c>
      <c r="AC63" s="25" t="n">
        <f aca="false">SIN(P63*PI()/180)*H$7/100/Q$6</f>
        <v>-0.472255693458542</v>
      </c>
      <c r="AD63" s="25" t="n">
        <f aca="false">SQRT(SUMSQ(AB63,AC63))</f>
        <v>0.523018304400022</v>
      </c>
      <c r="AE63" s="25" t="n">
        <f aca="false">(AD63-AD62)/AD63*100</f>
        <v>-1.71138092239747</v>
      </c>
      <c r="AF63" s="25" t="n">
        <f aca="false">DEGREES(ATAN2(AB63,AC63))</f>
        <v>-115.452356819622</v>
      </c>
      <c r="AG63" s="25" t="n">
        <f aca="false">IF(DEGREES(ATAN2(AB63,AC63))&lt;0,360+DEGREES(ATAN2(AB63,AC63)),DEGREES(ATAN2(AB63,AC63)))</f>
        <v>244.547643180378</v>
      </c>
      <c r="AH63" s="25"/>
      <c r="AI63" s="24" t="n">
        <f aca="false">AD63*5+AI62</f>
        <v>109.393949975864</v>
      </c>
      <c r="AK63" s="24" t="n">
        <v>0.224772566683448</v>
      </c>
    </row>
    <row r="64" customFormat="false" ht="12.75" hidden="false" customHeight="false" outlineLevel="0" collapsed="false">
      <c r="P64" s="1" t="n">
        <v>275</v>
      </c>
      <c r="Q64" s="25" t="n">
        <f aca="false">(PI()^2*I$2*COS(PI()*P64/180)/900+SQRT(2)*PI()^2*I$2^2*(4*(2*J$2^2-I$2^2)*COS(PI()*P64/90)+I$2^2*(COS(PI()*P64/45)+3))/(3600*(I$2^2*COS(PI()*P64/90)+2*J$2^2-I$2^2)^(3/2)))/Q$7</f>
        <v>-0.152825203782678</v>
      </c>
      <c r="R64" s="25"/>
      <c r="S64" s="25" t="n">
        <f aca="false">Q64-COS(P64*PI()/180)*H$2/100/Q$6</f>
        <v>-0.187125033557836</v>
      </c>
      <c r="T64" s="25" t="n">
        <f aca="false">SIN(P64*PI()/180)*H$2/100/Q$6</f>
        <v>-0.392048848305867</v>
      </c>
      <c r="U64" s="25" t="n">
        <f aca="false">SQRT(SUMSQ(S64,T64))</f>
        <v>0.434416939865354</v>
      </c>
      <c r="V64" s="25" t="n">
        <f aca="false">(U64-U63)/U64*100</f>
        <v>-4.32659593268704</v>
      </c>
      <c r="W64" s="25" t="n">
        <f aca="false">DEGREES(ATAN2(S64,T64))</f>
        <v>-115.515157194367</v>
      </c>
      <c r="X64" s="25" t="n">
        <f aca="false">IF(DEGREES(ATAN2(S64,T64))&lt;0,360+DEGREES(ATAN2(S64,T64)),DEGREES(ATAN2(S64,T64)))</f>
        <v>244.484842805633</v>
      </c>
      <c r="Y64" s="25"/>
      <c r="Z64" s="24" t="n">
        <f aca="false">U64*5+Z63</f>
        <v>110.482524421722</v>
      </c>
      <c r="AB64" s="25" t="n">
        <f aca="false">Q64-COS(P64*PI()/180)*H$7/100/Q$6</f>
        <v>-0.193984999512868</v>
      </c>
      <c r="AC64" s="25" t="n">
        <f aca="false">SIN(P64*PI()/180)*H$7/100/Q$6</f>
        <v>-0.47045861796704</v>
      </c>
      <c r="AD64" s="25" t="n">
        <f aca="false">SQRT(SUMSQ(AB64,AC64))</f>
        <v>0.508882590835514</v>
      </c>
      <c r="AE64" s="25" t="n">
        <f aca="false">(AD64-AD63)/AD64*100</f>
        <v>-2.77779468566585</v>
      </c>
      <c r="AF64" s="25" t="n">
        <f aca="false">DEGREES(ATAN2(AB64,AC64))</f>
        <v>-112.407906083102</v>
      </c>
      <c r="AG64" s="25" t="n">
        <f aca="false">IF(DEGREES(ATAN2(AB64,AC64))&lt;0,360+DEGREES(ATAN2(AB64,AC64)),DEGREES(ATAN2(AB64,AC64)))</f>
        <v>247.592093916898</v>
      </c>
      <c r="AH64" s="25"/>
      <c r="AI64" s="24" t="n">
        <f aca="false">AD64*5+AI63</f>
        <v>111.938362930041</v>
      </c>
      <c r="AK64" s="24" t="n">
        <v>0.152825203782679</v>
      </c>
    </row>
    <row r="65" customFormat="false" ht="12.75" hidden="false" customHeight="false" outlineLevel="0" collapsed="false">
      <c r="P65" s="1" t="n">
        <v>280</v>
      </c>
      <c r="Q65" s="25" t="n">
        <f aca="false">(PI()^2*I$2*COS(PI()*P65/180)/900+SQRT(2)*PI()^2*I$2^2*(4*(2*J$2^2-I$2^2)*COS(PI()*P65/90)+I$2^2*(COS(PI()*P65/45)+3))/(3600*(I$2^2*COS(PI()*P65/90)+2*J$2^2-I$2^2)^(3/2)))/Q$7</f>
        <v>-0.0742887862157089</v>
      </c>
      <c r="R65" s="25"/>
      <c r="S65" s="25" t="n">
        <f aca="false">Q65-COS(P65*PI()/180)*H$2/100/Q$6</f>
        <v>-0.142627403350632</v>
      </c>
      <c r="T65" s="25" t="n">
        <f aca="false">SIN(P65*PI()/180)*H$2/100/Q$6</f>
        <v>-0.387567556935108</v>
      </c>
      <c r="U65" s="25" t="n">
        <f aca="false">SQRT(SUMSQ(S65,T65))</f>
        <v>0.412978434515886</v>
      </c>
      <c r="V65" s="25" t="n">
        <f aca="false">(U65-U64)/U65*100</f>
        <v>-5.19119245889892</v>
      </c>
      <c r="W65" s="25" t="n">
        <f aca="false">DEGREES(ATAN2(S65,T65))</f>
        <v>-110.203946192605</v>
      </c>
      <c r="X65" s="25" t="n">
        <f aca="false">IF(DEGREES(ATAN2(S65,T65))&lt;0,360+DEGREES(ATAN2(S65,T65)),DEGREES(ATAN2(S65,T65)))</f>
        <v>249.796053807395</v>
      </c>
      <c r="Y65" s="25"/>
      <c r="Z65" s="24" t="n">
        <f aca="false">U65*5+Z64</f>
        <v>112.547416594302</v>
      </c>
      <c r="AB65" s="25" t="n">
        <f aca="false">Q65-COS(P65*PI()/180)*H$7/100/Q$6</f>
        <v>-0.156295126777617</v>
      </c>
      <c r="AC65" s="25" t="n">
        <f aca="false">SIN(P65*PI()/180)*H$7/100/Q$6</f>
        <v>-0.465081068322129</v>
      </c>
      <c r="AD65" s="25" t="n">
        <f aca="false">SQRT(SUMSQ(AB65,AC65))</f>
        <v>0.490640975425091</v>
      </c>
      <c r="AE65" s="25" t="n">
        <f aca="false">(AD65-AD64)/AD65*100</f>
        <v>-3.71791520156235</v>
      </c>
      <c r="AF65" s="25" t="n">
        <f aca="false">DEGREES(ATAN2(AB65,AC65))</f>
        <v>-108.575435577832</v>
      </c>
      <c r="AG65" s="25" t="n">
        <f aca="false">IF(DEGREES(ATAN2(AB65,AC65))&lt;0,360+DEGREES(ATAN2(AB65,AC65)),DEGREES(ATAN2(AB65,AC65)))</f>
        <v>251.424564422168</v>
      </c>
      <c r="AH65" s="25"/>
      <c r="AI65" s="24" t="n">
        <f aca="false">AD65*5+AI64</f>
        <v>114.391567807167</v>
      </c>
      <c r="AK65" s="24" t="n">
        <v>0.074288786215709</v>
      </c>
    </row>
    <row r="66" customFormat="false" ht="12.75" hidden="false" customHeight="false" outlineLevel="0" collapsed="false">
      <c r="P66" s="1" t="n">
        <v>285</v>
      </c>
      <c r="Q66" s="25" t="n">
        <f aca="false">(PI()^2*I$2*COS(PI()*P66/180)/900+SQRT(2)*PI()^2*I$2^2*(4*(2*J$2^2-I$2^2)*COS(PI()*P66/90)+I$2^2*(COS(PI()*P66/45)+3))/(3600*(I$2^2*COS(PI()*P66/90)+2*J$2^2-I$2^2)^(3/2)))/Q$7</f>
        <v>0.00991741146238868</v>
      </c>
      <c r="R66" s="25"/>
      <c r="S66" s="25" t="n">
        <f aca="false">Q66-COS(P66*PI()/180)*H$2/100/Q$6</f>
        <v>-0.0919398948919187</v>
      </c>
      <c r="T66" s="25" t="n">
        <f aca="false">SIN(P66*PI()/180)*H$2/100/Q$6</f>
        <v>-0.380136642436383</v>
      </c>
      <c r="U66" s="25" t="n">
        <f aca="false">SQRT(SUMSQ(S66,T66))</f>
        <v>0.391096933247428</v>
      </c>
      <c r="V66" s="25" t="n">
        <f aca="false">(U66-U65)/U66*100</f>
        <v>-5.59490484539656</v>
      </c>
      <c r="W66" s="25" t="n">
        <f aca="false">DEGREES(ATAN2(S66,T66))</f>
        <v>-103.59646331842</v>
      </c>
      <c r="X66" s="25" t="n">
        <f aca="false">IF(DEGREES(ATAN2(S66,T66))&lt;0,360+DEGREES(ATAN2(S66,T66)),DEGREES(ATAN2(S66,T66)))</f>
        <v>256.40353668158</v>
      </c>
      <c r="Y66" s="25"/>
      <c r="Z66" s="24" t="n">
        <f aca="false">U66*5+Z65</f>
        <v>114.502901260539</v>
      </c>
      <c r="AB66" s="25" t="n">
        <f aca="false">Q66-COS(P66*PI()/180)*H$7/100/Q$6</f>
        <v>-0.11231135616278</v>
      </c>
      <c r="AC66" s="25" t="n">
        <f aca="false">SIN(P66*PI()/180)*H$7/100/Q$6</f>
        <v>-0.456163970923659</v>
      </c>
      <c r="AD66" s="25" t="n">
        <f aca="false">SQRT(SUMSQ(AB66,AC66))</f>
        <v>0.469786556951095</v>
      </c>
      <c r="AE66" s="25" t="n">
        <f aca="false">(AD66-AD65)/AD66*100</f>
        <v>-4.43912627243762</v>
      </c>
      <c r="AF66" s="25" t="n">
        <f aca="false">DEGREES(ATAN2(AB66,AC66))</f>
        <v>-103.831592708814</v>
      </c>
      <c r="AG66" s="25" t="n">
        <f aca="false">IF(DEGREES(ATAN2(AB66,AC66))&lt;0,360+DEGREES(ATAN2(AB66,AC66)),DEGREES(ATAN2(AB66,AC66)))</f>
        <v>256.168407291186</v>
      </c>
      <c r="AH66" s="25"/>
      <c r="AI66" s="24" t="n">
        <f aca="false">AD66*5+AI65</f>
        <v>116.740500591922</v>
      </c>
      <c r="AK66" s="24" t="n">
        <v>0.00991741146238863</v>
      </c>
    </row>
    <row r="67" customFormat="false" ht="12.75" hidden="false" customHeight="false" outlineLevel="0" collapsed="false">
      <c r="P67" s="1" t="n">
        <v>290</v>
      </c>
      <c r="Q67" s="25" t="n">
        <f aca="false">(PI()^2*I$2*COS(PI()*P67/180)/900+SQRT(2)*PI()^2*I$2^2*(4*(2*J$2^2-I$2^2)*COS(PI()*P67/90)+I$2^2*(COS(PI()*P67/45)+3))/(3600*(I$2^2*COS(PI()*P67/90)+2*J$2^2-I$2^2)^(3/2)))/Q$7</f>
        <v>0.0986388260989909</v>
      </c>
      <c r="R67" s="25"/>
      <c r="S67" s="25" t="n">
        <f aca="false">Q67-COS(P67*PI()/180)*H$2/100/Q$6</f>
        <v>-0.0359619738702203</v>
      </c>
      <c r="T67" s="25" t="n">
        <f aca="false">SIN(P67*PI()/180)*H$2/100/Q$6</f>
        <v>-0.369812658555937</v>
      </c>
      <c r="U67" s="25" t="n">
        <f aca="false">SQRT(SUMSQ(S67,T67))</f>
        <v>0.371557083087986</v>
      </c>
      <c r="V67" s="25" t="n">
        <f aca="false">(U67-U66)/U67*100</f>
        <v>-5.25890934363252</v>
      </c>
      <c r="W67" s="25" t="n">
        <f aca="false">DEGREES(ATAN2(S67,T67))</f>
        <v>-95.5541935693824</v>
      </c>
      <c r="X67" s="25" t="n">
        <f aca="false">IF(DEGREES(ATAN2(S67,T67))&lt;0,360+DEGREES(ATAN2(S67,T67)),DEGREES(ATAN2(S67,T67)))</f>
        <v>264.445806430618</v>
      </c>
      <c r="Y67" s="25"/>
      <c r="Z67" s="24" t="n">
        <f aca="false">U67*5+Z66</f>
        <v>116.360686675979</v>
      </c>
      <c r="AB67" s="25" t="n">
        <f aca="false">Q67-COS(P67*PI()/180)*H$7/100/Q$6</f>
        <v>-0.0628821338640625</v>
      </c>
      <c r="AC67" s="25" t="n">
        <f aca="false">SIN(P67*PI()/180)*H$7/100/Q$6</f>
        <v>-0.443775190267124</v>
      </c>
      <c r="AD67" s="25" t="n">
        <f aca="false">SQRT(SUMSQ(AB67,AC67))</f>
        <v>0.448208190750593</v>
      </c>
      <c r="AE67" s="25" t="n">
        <f aca="false">(AD67-AD66)/AD67*100</f>
        <v>-4.81436230881122</v>
      </c>
      <c r="AF67" s="25" t="n">
        <f aca="false">DEGREES(ATAN2(AB67,AC67))</f>
        <v>-98.0650158445564</v>
      </c>
      <c r="AG67" s="25" t="n">
        <f aca="false">IF(DEGREES(ATAN2(AB67,AC67))&lt;0,360+DEGREES(ATAN2(AB67,AC67)),DEGREES(ATAN2(AB67,AC67)))</f>
        <v>261.934984155444</v>
      </c>
      <c r="AH67" s="25"/>
      <c r="AI67" s="24" t="n">
        <f aca="false">AD67*5+AI66</f>
        <v>118.981541545675</v>
      </c>
      <c r="AK67" s="24" t="n">
        <v>0.0986388260989907</v>
      </c>
    </row>
    <row r="68" customFormat="false" ht="12.75" hidden="false" customHeight="false" outlineLevel="0" collapsed="false">
      <c r="P68" s="1" t="n">
        <v>295</v>
      </c>
      <c r="Q68" s="25" t="n">
        <f aca="false">(PI()^2*I$2*COS(PI()*P68/180)/900+SQRT(2)*PI()^2*I$2^2*(4*(2*J$2^2-I$2^2)*COS(PI()*P68/90)+I$2^2*(COS(PI()*P68/45)+3))/(3600*(I$2^2*COS(PI()*P68/90)+2*J$2^2-I$2^2)^(3/2)))/Q$7</f>
        <v>0.190525096978126</v>
      </c>
      <c r="R68" s="25"/>
      <c r="S68" s="25" t="n">
        <f aca="false">Q68-COS(P68*PI()/180)*H$2/100/Q$6</f>
        <v>0.0242051967559615</v>
      </c>
      <c r="T68" s="25" t="n">
        <f aca="false">SIN(P68*PI()/180)*H$2/100/Q$6</f>
        <v>-0.356674177044892</v>
      </c>
      <c r="U68" s="25" t="n">
        <f aca="false">SQRT(SUMSQ(S68,T68))</f>
        <v>0.357494559567898</v>
      </c>
      <c r="V68" s="25" t="n">
        <f aca="false">(U68-U67)/U68*100</f>
        <v>-3.93363287460511</v>
      </c>
      <c r="W68" s="25" t="n">
        <f aca="false">DEGREES(ATAN2(S68,T68))</f>
        <v>-86.1176543494943</v>
      </c>
      <c r="X68" s="25" t="n">
        <f aca="false">IF(DEGREES(ATAN2(S68,T68))&lt;0,360+DEGREES(ATAN2(S68,T68)),DEGREES(ATAN2(S68,T68)))</f>
        <v>273.882345650506</v>
      </c>
      <c r="Y68" s="25"/>
      <c r="Z68" s="24" t="n">
        <f aca="false">U68*5+Z67</f>
        <v>118.148159473818</v>
      </c>
      <c r="AB68" s="25" t="n">
        <f aca="false">Q68-COS(P68*PI()/180)*H$7/100/Q$6</f>
        <v>-0.00905878328847146</v>
      </c>
      <c r="AC68" s="25" t="n">
        <f aca="false">SIN(P68*PI()/180)*H$7/100/Q$6</f>
        <v>-0.42800901245387</v>
      </c>
      <c r="AD68" s="25" t="n">
        <f aca="false">SQRT(SUMSQ(AB68,AC68))</f>
        <v>0.428104866004119</v>
      </c>
      <c r="AE68" s="25" t="n">
        <f aca="false">(AD68-AD67)/AD68*100</f>
        <v>-4.69588793374777</v>
      </c>
      <c r="AF68" s="25" t="n">
        <f aca="false">DEGREES(ATAN2(AB68,AC68))</f>
        <v>-91.2124804736799</v>
      </c>
      <c r="AG68" s="25" t="n">
        <f aca="false">IF(DEGREES(ATAN2(AB68,AC68))&lt;0,360+DEGREES(ATAN2(AB68,AC68)),DEGREES(ATAN2(AB68,AC68)))</f>
        <v>268.78751952632</v>
      </c>
      <c r="AH68" s="25"/>
      <c r="AI68" s="24" t="n">
        <f aca="false">AD68*5+AI67</f>
        <v>121.122065875696</v>
      </c>
      <c r="AK68" s="24" t="n">
        <v>0.190525096978126</v>
      </c>
    </row>
    <row r="69" customFormat="false" ht="12.75" hidden="false" customHeight="false" outlineLevel="0" collapsed="false">
      <c r="P69" s="1" t="n">
        <v>300</v>
      </c>
      <c r="Q69" s="25" t="n">
        <f aca="false">(PI()^2*I$2*COS(PI()*P69/180)/900+SQRT(2)*PI()^2*I$2^2*(4*(2*J$2^2-I$2^2)*COS(PI()*P69/90)+I$2^2*(COS(PI()*P69/45)+3))/(3600*(I$2^2*COS(PI()*P69/90)+2*J$2^2-I$2^2)^(3/2)))/Q$7</f>
        <v>0.284078512916226</v>
      </c>
      <c r="R69" s="25"/>
      <c r="S69" s="25" t="n">
        <f aca="false">Q69-COS(P69*PI()/180)*H$2/100/Q$6</f>
        <v>0.0873053073084996</v>
      </c>
      <c r="T69" s="25" t="n">
        <f aca="false">SIN(P69*PI()/180)*H$2/100/Q$6</f>
        <v>-0.340821189680778</v>
      </c>
      <c r="U69" s="25" t="n">
        <f aca="false">SQRT(SUMSQ(S69,T69))</f>
        <v>0.351825667084783</v>
      </c>
      <c r="V69" s="25" t="n">
        <f aca="false">(U69-U68)/U69*100</f>
        <v>-1.6112788274054</v>
      </c>
      <c r="W69" s="25" t="n">
        <f aca="false">DEGREES(ATAN2(S69,T69))</f>
        <v>-75.631973317886</v>
      </c>
      <c r="X69" s="25" t="n">
        <f aca="false">IF(DEGREES(ATAN2(S69,T69))&lt;0,360+DEGREES(ATAN2(S69,T69)),DEGREES(ATAN2(S69,T69)))</f>
        <v>284.368026682114</v>
      </c>
      <c r="Y69" s="25"/>
      <c r="Z69" s="24" t="n">
        <f aca="false">U69*5+Z68</f>
        <v>119.907287809242</v>
      </c>
      <c r="AB69" s="25" t="n">
        <f aca="false">Q69-COS(P69*PI()/180)*H$7/100/Q$6</f>
        <v>0.0479506661869544</v>
      </c>
      <c r="AC69" s="25" t="n">
        <f aca="false">SIN(P69*PI()/180)*H$7/100/Q$6</f>
        <v>-0.408985427616934</v>
      </c>
      <c r="AD69" s="25" t="n">
        <f aca="false">SQRT(SUMSQ(AB69,AC69))</f>
        <v>0.411786772967247</v>
      </c>
      <c r="AE69" s="25" t="n">
        <f aca="false">(AD69-AD68)/AD69*100</f>
        <v>-3.96275308196203</v>
      </c>
      <c r="AF69" s="25" t="n">
        <f aca="false">DEGREES(ATAN2(AB69,AC69))</f>
        <v>-83.3130007744497</v>
      </c>
      <c r="AG69" s="25" t="n">
        <f aca="false">IF(DEGREES(ATAN2(AB69,AC69))&lt;0,360+DEGREES(ATAN2(AB69,AC69)),DEGREES(ATAN2(AB69,AC69)))</f>
        <v>276.68699922555</v>
      </c>
      <c r="AH69" s="25"/>
      <c r="AI69" s="24" t="n">
        <f aca="false">AD69*5+AI68</f>
        <v>123.180999740532</v>
      </c>
      <c r="AK69" s="24" t="n">
        <v>0.284078512916225</v>
      </c>
    </row>
    <row r="70" customFormat="false" ht="12.75" hidden="false" customHeight="false" outlineLevel="0" collapsed="false">
      <c r="P70" s="1" t="n">
        <v>305</v>
      </c>
      <c r="Q70" s="25" t="n">
        <f aca="false">(PI()^2*I$2*COS(PI()*P70/180)/900+SQRT(2)*PI()^2*I$2^2*(4*(2*J$2^2-I$2^2)*COS(PI()*P70/90)+I$2^2*(COS(PI()*P70/45)+3))/(3600*(I$2^2*COS(PI()*P70/90)+2*J$2^2-I$2^2)^(3/2)))/Q$7</f>
        <v>0.37770725116139</v>
      </c>
      <c r="R70" s="25"/>
      <c r="S70" s="25" t="n">
        <f aca="false">Q70-COS(P70*PI()/180)*H$2/100/Q$6</f>
        <v>0.151978303077688</v>
      </c>
      <c r="T70" s="25" t="n">
        <f aca="false">SIN(P70*PI()/180)*H$2/100/Q$6</f>
        <v>-0.322374347269734</v>
      </c>
      <c r="U70" s="25" t="n">
        <f aca="false">SQRT(SUMSQ(S70,T70))</f>
        <v>0.356402334986684</v>
      </c>
      <c r="V70" s="25" t="n">
        <f aca="false">(U70-U69)/U70*100</f>
        <v>1.28412960652224</v>
      </c>
      <c r="W70" s="25" t="n">
        <f aca="false">DEGREES(ATAN2(S70,T70))</f>
        <v>-64.7592053451446</v>
      </c>
      <c r="X70" s="25" t="n">
        <f aca="false">IF(DEGREES(ATAN2(S70,T70))&lt;0,360+DEGREES(ATAN2(S70,T70)),DEGREES(ATAN2(S70,T70)))</f>
        <v>295.240794654855</v>
      </c>
      <c r="Y70" s="25"/>
      <c r="Z70" s="24" t="n">
        <f aca="false">U70*5+Z69</f>
        <v>121.689299484176</v>
      </c>
      <c r="AB70" s="25" t="n">
        <f aca="false">Q70-COS(P70*PI()/180)*H$7/100/Q$6</f>
        <v>0.106832513460948</v>
      </c>
      <c r="AC70" s="25" t="n">
        <f aca="false">SIN(P70*PI()/180)*H$7/100/Q$6</f>
        <v>-0.38684921672368</v>
      </c>
      <c r="AD70" s="25" t="n">
        <f aca="false">SQRT(SUMSQ(AB70,AC70))</f>
        <v>0.401329667993918</v>
      </c>
      <c r="AE70" s="25" t="n">
        <f aca="false">(AD70-AD69)/AD70*100</f>
        <v>-2.60561473703148</v>
      </c>
      <c r="AF70" s="25" t="n">
        <f aca="false">DEGREES(ATAN2(AB70,AC70))</f>
        <v>-74.5619447059349</v>
      </c>
      <c r="AG70" s="25" t="n">
        <f aca="false">IF(DEGREES(ATAN2(AB70,AC70))&lt;0,360+DEGREES(ATAN2(AB70,AC70)),DEGREES(ATAN2(AB70,AC70)))</f>
        <v>285.438055294065</v>
      </c>
      <c r="AH70" s="25"/>
      <c r="AI70" s="24" t="n">
        <f aca="false">AD70*5+AI69</f>
        <v>125.187648080502</v>
      </c>
      <c r="AK70" s="24" t="n">
        <v>0.37770725116139</v>
      </c>
    </row>
    <row r="71" customFormat="false" ht="12.75" hidden="false" customHeight="false" outlineLevel="0" collapsed="false">
      <c r="P71" s="1" t="n">
        <v>310</v>
      </c>
      <c r="Q71" s="25" t="n">
        <f aca="false">(PI()^2*I$2*COS(PI()*P71/180)/900+SQRT(2)*PI()^2*I$2^2*(4*(2*J$2^2-I$2^2)*COS(PI()*P71/90)+I$2^2*(COS(PI()*P71/45)+3))/(3600*(I$2^2*COS(PI()*P71/90)+2*J$2^2-I$2^2)^(3/2)))/Q$7</f>
        <v>0.469779297357336</v>
      </c>
      <c r="R71" s="25"/>
      <c r="S71" s="25" t="n">
        <f aca="false">Q71-COS(P71*PI()/180)*H$2/100/Q$6</f>
        <v>0.21681254039144</v>
      </c>
      <c r="T71" s="25" t="n">
        <f aca="false">SIN(P71*PI()/180)*H$2/100/Q$6</f>
        <v>-0.301474041421013</v>
      </c>
      <c r="U71" s="25" t="n">
        <f aca="false">SQRT(SUMSQ(S71,T71))</f>
        <v>0.371341184521336</v>
      </c>
      <c r="V71" s="25" t="n">
        <f aca="false">(U71-U70)/U71*100</f>
        <v>4.02294443960162</v>
      </c>
      <c r="W71" s="25" t="n">
        <f aca="false">DEGREES(ATAN2(S71,T71))</f>
        <v>-54.2772624156907</v>
      </c>
      <c r="X71" s="25" t="n">
        <f aca="false">IF(DEGREES(ATAN2(S71,T71))&lt;0,360+DEGREES(ATAN2(S71,T71)),DEGREES(ATAN2(S71,T71)))</f>
        <v>305.722737584309</v>
      </c>
      <c r="Y71" s="25"/>
      <c r="Z71" s="24" t="n">
        <f aca="false">U71*5+Z70</f>
        <v>123.546005406782</v>
      </c>
      <c r="AB71" s="25" t="n">
        <f aca="false">Q71-COS(P71*PI()/180)*H$7/100/Q$6</f>
        <v>0.166219188998261</v>
      </c>
      <c r="AC71" s="25" t="n">
        <f aca="false">SIN(P71*PI()/180)*H$7/100/Q$6</f>
        <v>-0.361768849705216</v>
      </c>
      <c r="AD71" s="25" t="n">
        <f aca="false">SQRT(SUMSQ(AB71,AC71))</f>
        <v>0.398127516517352</v>
      </c>
      <c r="AE71" s="25" t="n">
        <f aca="false">(AD71-AD70)/AD71*100</f>
        <v>-0.804302979250685</v>
      </c>
      <c r="AF71" s="25" t="n">
        <f aca="false">DEGREES(ATAN2(AB71,AC71))</f>
        <v>-65.3229970538207</v>
      </c>
      <c r="AG71" s="25" t="n">
        <f aca="false">IF(DEGREES(ATAN2(AB71,AC71))&lt;0,360+DEGREES(ATAN2(AB71,AC71)),DEGREES(ATAN2(AB71,AC71)))</f>
        <v>294.677002946179</v>
      </c>
      <c r="AH71" s="25"/>
      <c r="AI71" s="24" t="n">
        <f aca="false">AD71*5+AI70</f>
        <v>127.178285663088</v>
      </c>
      <c r="AK71" s="24" t="n">
        <v>0.469779297357336</v>
      </c>
    </row>
    <row r="72" customFormat="false" ht="12.75" hidden="false" customHeight="false" outlineLevel="0" collapsed="false">
      <c r="P72" s="1" t="n">
        <v>315</v>
      </c>
      <c r="Q72" s="25" t="n">
        <f aca="false">(PI()^2*I$2*COS(PI()*P72/180)/900+SQRT(2)*PI()^2*I$2^2*(4*(2*J$2^2-I$2^2)*COS(PI()*P72/90)+I$2^2*(COS(PI()*P72/45)+3))/(3600*(I$2^2*COS(PI()*P72/90)+2*J$2^2-I$2^2)^(3/2)))/Q$7</f>
        <v>0.558673506737332</v>
      </c>
      <c r="R72" s="25"/>
      <c r="S72" s="25" t="n">
        <f aca="false">Q72-COS(P72*PI()/180)*H$2/100/Q$6</f>
        <v>0.280394170655257</v>
      </c>
      <c r="T72" s="25" t="n">
        <f aca="false">SIN(P72*PI()/180)*H$2/100/Q$6</f>
        <v>-0.278279336082076</v>
      </c>
      <c r="U72" s="25" t="n">
        <f aca="false">SQRT(SUMSQ(S72,T72))</f>
        <v>0.395044655485592</v>
      </c>
      <c r="V72" s="25" t="n">
        <f aca="false">(U72-U71)/U72*100</f>
        <v>6.0002003913</v>
      </c>
      <c r="W72" s="25" t="n">
        <f aca="false">DEGREES(ATAN2(S72,T72))</f>
        <v>-44.7831103226229</v>
      </c>
      <c r="X72" s="25" t="n">
        <f aca="false">IF(DEGREES(ATAN2(S72,T72))&lt;0,360+DEGREES(ATAN2(S72,T72)),DEGREES(ATAN2(S72,T72)))</f>
        <v>315.216889677377</v>
      </c>
      <c r="Y72" s="25"/>
      <c r="Z72" s="24" t="n">
        <f aca="false">U72*5+Z71</f>
        <v>125.52122868421</v>
      </c>
      <c r="AB72" s="25" t="n">
        <f aca="false">Q72-COS(P72*PI()/180)*H$7/100/Q$6</f>
        <v>0.224738303438842</v>
      </c>
      <c r="AC72" s="25" t="n">
        <f aca="false">SIN(P72*PI()/180)*H$7/100/Q$6</f>
        <v>-0.333935203298491</v>
      </c>
      <c r="AD72" s="25" t="n">
        <f aca="false">SQRT(SUMSQ(AB72,AC72))</f>
        <v>0.40251711148046</v>
      </c>
      <c r="AE72" s="25" t="n">
        <f aca="false">(AD72-AD71)/AD72*100</f>
        <v>1.09053623756836</v>
      </c>
      <c r="AF72" s="25" t="n">
        <f aca="false">DEGREES(ATAN2(AB72,AC72))</f>
        <v>-56.0594567455121</v>
      </c>
      <c r="AG72" s="25" t="n">
        <f aca="false">IF(DEGREES(ATAN2(AB72,AC72))&lt;0,360+DEGREES(ATAN2(AB72,AC72)),DEGREES(ATAN2(AB72,AC72)))</f>
        <v>303.940543254488</v>
      </c>
      <c r="AH72" s="25"/>
      <c r="AI72" s="24" t="n">
        <f aca="false">AD72*5+AI71</f>
        <v>129.190871220491</v>
      </c>
      <c r="AK72" s="24" t="n">
        <v>0.558673506737332</v>
      </c>
    </row>
    <row r="73" customFormat="false" ht="12.75" hidden="false" customHeight="false" outlineLevel="0" collapsed="false">
      <c r="P73" s="1" t="n">
        <v>320</v>
      </c>
      <c r="Q73" s="25" t="n">
        <f aca="false">(PI()^2*I$2*COS(PI()*P73/180)/900+SQRT(2)*PI()^2*I$2^2*(4*(2*J$2^2-I$2^2)*COS(PI()*P73/90)+I$2^2*(COS(PI()*P73/45)+3))/(3600*(I$2^2*COS(PI()*P73/90)+2*J$2^2-I$2^2)^(3/2)))/Q$7</f>
        <v>0.642825176698997</v>
      </c>
      <c r="R73" s="25"/>
      <c r="S73" s="25" t="n">
        <f aca="false">Q73-COS(P73*PI()/180)*H$2/100/Q$6</f>
        <v>0.341351135277984</v>
      </c>
      <c r="T73" s="25" t="n">
        <f aca="false">SIN(P73*PI()/180)*H$2/100/Q$6</f>
        <v>-0.252966756965896</v>
      </c>
      <c r="U73" s="25" t="n">
        <f aca="false">SQRT(SUMSQ(S73,T73))</f>
        <v>0.424867953234192</v>
      </c>
      <c r="V73" s="25" t="n">
        <f aca="false">(U73-U72)/U73*100</f>
        <v>7.0194274530659</v>
      </c>
      <c r="W73" s="25" t="n">
        <f aca="false">DEGREES(ATAN2(S73,T73))</f>
        <v>-36.5412158285681</v>
      </c>
      <c r="X73" s="25" t="n">
        <f aca="false">IF(DEGREES(ATAN2(S73,T73))&lt;0,360+DEGREES(ATAN2(S73,T73)),DEGREES(ATAN2(S73,T73)))</f>
        <v>323.458784171432</v>
      </c>
      <c r="Y73" s="25"/>
      <c r="Z73" s="24" t="n">
        <f aca="false">U73*5+Z72</f>
        <v>127.645568450381</v>
      </c>
      <c r="AB73" s="25" t="n">
        <f aca="false">Q73-COS(P73*PI()/180)*H$7/100/Q$6</f>
        <v>0.281056326993782</v>
      </c>
      <c r="AC73" s="25" t="n">
        <f aca="false">SIN(P73*PI()/180)*H$7/100/Q$6</f>
        <v>-0.303560108359076</v>
      </c>
      <c r="AD73" s="25" t="n">
        <f aca="false">SQRT(SUMSQ(AB73,AC73))</f>
        <v>0.41369239578485</v>
      </c>
      <c r="AE73" s="25" t="n">
        <f aca="false">(AD73-AD72)/AD73*100</f>
        <v>2.70135115323753</v>
      </c>
      <c r="AF73" s="25" t="n">
        <f aca="false">DEGREES(ATAN2(AB73,AC73))</f>
        <v>-47.2044119007778</v>
      </c>
      <c r="AG73" s="25" t="n">
        <f aca="false">IF(DEGREES(ATAN2(AB73,AC73))&lt;0,360+DEGREES(ATAN2(AB73,AC73)),DEGREES(ATAN2(AB73,AC73)))</f>
        <v>312.795588099222</v>
      </c>
      <c r="AH73" s="25"/>
      <c r="AI73" s="24" t="n">
        <f aca="false">AD73*5+AI72</f>
        <v>131.259333199415</v>
      </c>
      <c r="AK73" s="24" t="n">
        <v>0.642825176698997</v>
      </c>
    </row>
    <row r="74" customFormat="false" ht="12.75" hidden="false" customHeight="false" outlineLevel="0" collapsed="false">
      <c r="P74" s="1" t="n">
        <v>325</v>
      </c>
      <c r="Q74" s="25" t="n">
        <f aca="false">(PI()^2*I$2*COS(PI()*P74/180)/900+SQRT(2)*PI()^2*I$2^2*(4*(2*J$2^2-I$2^2)*COS(PI()*P74/90)+I$2^2*(COS(PI()*P74/45)+3))/(3600*(I$2^2*COS(PI()*P74/90)+2*J$2^2-I$2^2)^(3/2)))/Q$7</f>
        <v>0.720764545264165</v>
      </c>
      <c r="R74" s="25"/>
      <c r="S74" s="25" t="n">
        <f aca="false">Q74-COS(P74*PI()/180)*H$2/100/Q$6</f>
        <v>0.398390197994432</v>
      </c>
      <c r="T74" s="25" t="n">
        <f aca="false">SIN(P74*PI()/180)*H$2/100/Q$6</f>
        <v>-0.225728948083702</v>
      </c>
      <c r="U74" s="25" t="n">
        <f aca="false">SQRT(SUMSQ(S74,T74))</f>
        <v>0.457895520682412</v>
      </c>
      <c r="V74" s="25" t="n">
        <f aca="false">(U74-U73)/U74*100</f>
        <v>7.21290468161789</v>
      </c>
      <c r="W74" s="25" t="n">
        <f aca="false">DEGREES(ATAN2(S74,T74))</f>
        <v>-29.5360064909899</v>
      </c>
      <c r="X74" s="25" t="n">
        <f aca="false">IF(DEGREES(ATAN2(S74,T74))&lt;0,360+DEGREES(ATAN2(S74,T74)),DEGREES(ATAN2(S74,T74)))</f>
        <v>330.46399350901</v>
      </c>
      <c r="Y74" s="25"/>
      <c r="Z74" s="24" t="n">
        <f aca="false">U74*5+Z73</f>
        <v>129.935046053793</v>
      </c>
      <c r="AB74" s="25" t="n">
        <f aca="false">Q74-COS(P74*PI()/180)*H$7/100/Q$6</f>
        <v>0.333915328540485</v>
      </c>
      <c r="AC74" s="25" t="n">
        <f aca="false">SIN(P74*PI()/180)*H$7/100/Q$6</f>
        <v>-0.270874737700443</v>
      </c>
      <c r="AD74" s="25" t="n">
        <f aca="false">SQRT(SUMSQ(AB74,AC74))</f>
        <v>0.429968103652566</v>
      </c>
      <c r="AE74" s="25" t="n">
        <f aca="false">(AD74-AD73)/AD74*100</f>
        <v>3.78532912777815</v>
      </c>
      <c r="AF74" s="25" t="n">
        <f aca="false">DEGREES(ATAN2(AB74,AC74))</f>
        <v>-39.0492358336213</v>
      </c>
      <c r="AG74" s="25" t="n">
        <f aca="false">IF(DEGREES(ATAN2(AB74,AC74))&lt;0,360+DEGREES(ATAN2(AB74,AC74)),DEGREES(ATAN2(AB74,AC74)))</f>
        <v>320.950764166379</v>
      </c>
      <c r="AH74" s="25"/>
      <c r="AI74" s="24" t="n">
        <f aca="false">AD74*5+AI73</f>
        <v>133.409173717678</v>
      </c>
      <c r="AK74" s="24" t="n">
        <v>0.720764545264165</v>
      </c>
    </row>
    <row r="75" customFormat="false" ht="12.75" hidden="false" customHeight="false" outlineLevel="0" collapsed="false">
      <c r="P75" s="1" t="n">
        <v>330</v>
      </c>
      <c r="Q75" s="25" t="n">
        <f aca="false">(PI()^2*I$2*COS(PI()*P75/180)/900+SQRT(2)*PI()^2*I$2^2*(4*(2*J$2^2-I$2^2)*COS(PI()*P75/90)+I$2^2*(COS(PI()*P75/45)+3))/(3600*(I$2^2*COS(PI()*P75/90)+2*J$2^2-I$2^2)^(3/2)))/Q$7</f>
        <v>0.791147626970364</v>
      </c>
      <c r="R75" s="25"/>
      <c r="S75" s="25" t="n">
        <f aca="false">Q75-COS(P75*PI()/180)*H$2/100/Q$6</f>
        <v>0.450326437289586</v>
      </c>
      <c r="T75" s="25" t="n">
        <f aca="false">SIN(P75*PI()/180)*H$2/100/Q$6</f>
        <v>-0.196773205607726</v>
      </c>
      <c r="U75" s="25" t="n">
        <f aca="false">SQRT(SUMSQ(S75,T75))</f>
        <v>0.491440326557632</v>
      </c>
      <c r="V75" s="25" t="n">
        <f aca="false">(U75-U74)/U75*100</f>
        <v>6.82581466404866</v>
      </c>
      <c r="W75" s="25" t="n">
        <f aca="false">DEGREES(ATAN2(S75,T75))</f>
        <v>-23.6032502592291</v>
      </c>
      <c r="X75" s="25" t="n">
        <f aca="false">IF(DEGREES(ATAN2(S75,T75))&lt;0,360+DEGREES(ATAN2(S75,T75)),DEGREES(ATAN2(S75,T75)))</f>
        <v>336.396749740771</v>
      </c>
      <c r="Y75" s="25"/>
      <c r="Z75" s="24" t="n">
        <f aca="false">U75*5+Z74</f>
        <v>132.392247686582</v>
      </c>
      <c r="AB75" s="25" t="n">
        <f aca="false">Q75-COS(P75*PI()/180)*H$7/100/Q$6</f>
        <v>0.38216219935343</v>
      </c>
      <c r="AC75" s="25" t="n">
        <f aca="false">SIN(P75*PI()/180)*H$7/100/Q$6</f>
        <v>-0.236127846729271</v>
      </c>
      <c r="AD75" s="25" t="n">
        <f aca="false">SQRT(SUMSQ(AB75,AC75))</f>
        <v>0.44922634229935</v>
      </c>
      <c r="AE75" s="25" t="n">
        <f aca="false">(AD75-AD74)/AD75*100</f>
        <v>4.28697893097978</v>
      </c>
      <c r="AF75" s="25" t="n">
        <f aca="false">DEGREES(ATAN2(AB75,AC75))</f>
        <v>-31.7108148205089</v>
      </c>
      <c r="AG75" s="25" t="n">
        <f aca="false">IF(DEGREES(ATAN2(AB75,AC75))&lt;0,360+DEGREES(ATAN2(AB75,AC75)),DEGREES(ATAN2(AB75,AC75)))</f>
        <v>328.289185179491</v>
      </c>
      <c r="AH75" s="25"/>
      <c r="AI75" s="24" t="n">
        <f aca="false">AD75*5+AI74</f>
        <v>135.655305429174</v>
      </c>
      <c r="AK75" s="24" t="n">
        <v>0.791147626970364</v>
      </c>
    </row>
    <row r="76" customFormat="false" ht="12.75" hidden="false" customHeight="false" outlineLevel="0" collapsed="false">
      <c r="P76" s="1" t="n">
        <v>335</v>
      </c>
      <c r="Q76" s="25" t="n">
        <f aca="false">(PI()^2*I$2*COS(PI()*P76/180)/900+SQRT(2)*PI()^2*I$2^2*(4*(2*J$2^2-I$2^2)*COS(PI()*P76/90)+I$2^2*(COS(PI()*P76/45)+3))/(3600*(I$2^2*COS(PI()*P76/90)+2*J$2^2-I$2^2)^(3/2)))/Q$7</f>
        <v>0.852779619736695</v>
      </c>
      <c r="R76" s="25"/>
      <c r="S76" s="25" t="n">
        <f aca="false">Q76-COS(P76*PI()/180)*H$2/100/Q$6</f>
        <v>0.496105442691803</v>
      </c>
      <c r="T76" s="25" t="n">
        <f aca="false">SIN(P76*PI()/180)*H$2/100/Q$6</f>
        <v>-0.166319900222165</v>
      </c>
      <c r="U76" s="25" t="n">
        <f aca="false">SQRT(SUMSQ(S76,T76))</f>
        <v>0.523242696536073</v>
      </c>
      <c r="V76" s="25" t="n">
        <f aca="false">(U76-U75)/U76*100</f>
        <v>6.07793862943074</v>
      </c>
      <c r="W76" s="25" t="n">
        <f aca="false">DEGREES(ATAN2(S76,T76))</f>
        <v>-18.5337843074748</v>
      </c>
      <c r="X76" s="25" t="n">
        <f aca="false">IF(DEGREES(ATAN2(S76,T76))&lt;0,360+DEGREES(ATAN2(S76,T76)),DEGREES(ATAN2(S76,T76)))</f>
        <v>341.466215692525</v>
      </c>
      <c r="Y76" s="25"/>
      <c r="Z76" s="24" t="n">
        <f aca="false">U76*5+Z75</f>
        <v>135.008461169262</v>
      </c>
      <c r="AB76" s="25" t="n">
        <f aca="false">Q76-COS(P76*PI()/180)*H$7/100/Q$6</f>
        <v>0.424770607282825</v>
      </c>
      <c r="AC76" s="25" t="n">
        <f aca="false">SIN(P76*PI()/180)*H$7/100/Q$6</f>
        <v>-0.199583880266598</v>
      </c>
      <c r="AD76" s="25" t="n">
        <f aca="false">SQRT(SUMSQ(AB76,AC76))</f>
        <v>0.469322697164426</v>
      </c>
      <c r="AE76" s="25" t="n">
        <f aca="false">(AD76-AD75)/AD76*100</f>
        <v>4.2819908319999</v>
      </c>
      <c r="AF76" s="25" t="n">
        <f aca="false">DEGREES(ATAN2(AB76,AC76))</f>
        <v>-25.1670825649916</v>
      </c>
      <c r="AG76" s="25" t="n">
        <f aca="false">IF(DEGREES(ATAN2(AB76,AC76))&lt;0,360+DEGREES(ATAN2(AB76,AC76)),DEGREES(ATAN2(AB76,AC76)))</f>
        <v>334.832917435008</v>
      </c>
      <c r="AH76" s="25"/>
      <c r="AI76" s="24" t="n">
        <f aca="false">AD76*5+AI75</f>
        <v>138.001918914997</v>
      </c>
      <c r="AK76" s="24" t="n">
        <v>0.852779619736694</v>
      </c>
    </row>
    <row r="77" customFormat="false" ht="12.75" hidden="false" customHeight="false" outlineLevel="0" collapsed="false">
      <c r="P77" s="1" t="n">
        <v>340</v>
      </c>
      <c r="Q77" s="25" t="n">
        <f aca="false">(PI()^2*I$2*COS(PI()*P77/180)/900+SQRT(2)*PI()^2*I$2^2*(4*(2*J$2^2-I$2^2)*COS(PI()*P77/90)+I$2^2*(COS(PI()*P77/45)+3))/(3600*(I$2^2*COS(PI()*P77/90)+2*J$2^2-I$2^2)^(3/2)))/Q$7</f>
        <v>0.904631698719153</v>
      </c>
      <c r="R77" s="25"/>
      <c r="S77" s="25" t="n">
        <f aca="false">Q77-COS(P77*PI()/180)*H$2/100/Q$6</f>
        <v>0.534819040163216</v>
      </c>
      <c r="T77" s="25" t="n">
        <f aca="false">SIN(P77*PI()/180)*H$2/100/Q$6</f>
        <v>-0.134600799969211</v>
      </c>
      <c r="U77" s="25" t="n">
        <f aca="false">SQRT(SUMSQ(S77,T77))</f>
        <v>0.551496854998698</v>
      </c>
      <c r="V77" s="25" t="n">
        <f aca="false">(U77-U76)/U77*100</f>
        <v>5.12317671561191</v>
      </c>
      <c r="W77" s="25" t="n">
        <f aca="false">DEGREES(ATAN2(S77,T77))</f>
        <v>-14.1265548867841</v>
      </c>
      <c r="X77" s="25" t="n">
        <f aca="false">IF(DEGREES(ATAN2(S77,T77))&lt;0,360+DEGREES(ATAN2(S77,T77)),DEGREES(ATAN2(S77,T77)))</f>
        <v>345.873445113216</v>
      </c>
      <c r="Y77" s="25"/>
      <c r="Z77" s="24" t="n">
        <f aca="false">U77*5+Z76</f>
        <v>137.765945444255</v>
      </c>
      <c r="AB77" s="25" t="n">
        <f aca="false">Q77-COS(P77*PI()/180)*H$7/100/Q$6</f>
        <v>0.460856508452028</v>
      </c>
      <c r="AC77" s="25" t="n">
        <f aca="false">SIN(P77*PI()/180)*H$7/100/Q$6</f>
        <v>-0.161520959963054</v>
      </c>
      <c r="AD77" s="25" t="n">
        <f aca="false">SQRT(SUMSQ(AB77,AC77))</f>
        <v>0.488341828937457</v>
      </c>
      <c r="AE77" s="25" t="n">
        <f aca="false">(AD77-AD76)/AD77*100</f>
        <v>3.89463499664029</v>
      </c>
      <c r="AF77" s="25" t="n">
        <f aca="false">DEGREES(ATAN2(AB77,AC77))</f>
        <v>-19.3145399722837</v>
      </c>
      <c r="AG77" s="25" t="n">
        <f aca="false">IF(DEGREES(ATAN2(AB77,AC77))&lt;0,360+DEGREES(ATAN2(AB77,AC77)),DEGREES(ATAN2(AB77,AC77)))</f>
        <v>340.685460027716</v>
      </c>
      <c r="AH77" s="25"/>
      <c r="AI77" s="24" t="n">
        <f aca="false">AD77*5+AI76</f>
        <v>140.443628059684</v>
      </c>
      <c r="AK77" s="24" t="n">
        <v>0.904631698719153</v>
      </c>
    </row>
    <row r="78" customFormat="false" ht="12.75" hidden="false" customHeight="false" outlineLevel="0" collapsed="false">
      <c r="P78" s="1" t="n">
        <v>345</v>
      </c>
      <c r="Q78" s="25" t="n">
        <f aca="false">(PI()^2*I$2*COS(PI()*P78/180)/900+SQRT(2)*PI()^2*I$2^2*(4*(2*J$2^2-I$2^2)*COS(PI()*P78/90)+I$2^2*(COS(PI()*P78/45)+3))/(3600*(I$2^2*COS(PI()*P78/90)+2*J$2^2-I$2^2)^(3/2)))/Q$7</f>
        <v>0.945852347002252</v>
      </c>
      <c r="R78" s="25"/>
      <c r="S78" s="25" t="n">
        <f aca="false">Q78-COS(P78*PI()/180)*H$2/100/Q$6</f>
        <v>0.565715704565869</v>
      </c>
      <c r="T78" s="25" t="n">
        <f aca="false">SIN(P78*PI()/180)*H$2/100/Q$6</f>
        <v>-0.101857306354307</v>
      </c>
      <c r="U78" s="25" t="n">
        <f aca="false">SQRT(SUMSQ(S78,T78))</f>
        <v>0.574812290448119</v>
      </c>
      <c r="V78" s="25" t="n">
        <f aca="false">(U78-U77)/U78*100</f>
        <v>4.05618248545872</v>
      </c>
      <c r="W78" s="25" t="n">
        <f aca="false">DEGREES(ATAN2(S78,T78))</f>
        <v>-10.2067675869069</v>
      </c>
      <c r="X78" s="25" t="n">
        <f aca="false">IF(DEGREES(ATAN2(S78,T78))&lt;0,360+DEGREES(ATAN2(S78,T78)),DEGREES(ATAN2(S78,T78)))</f>
        <v>349.793232413093</v>
      </c>
      <c r="Y78" s="25"/>
      <c r="Z78" s="24" t="n">
        <f aca="false">U78*5+Z77</f>
        <v>140.640006896496</v>
      </c>
      <c r="AB78" s="25" t="n">
        <f aca="false">Q78-COS(P78*PI()/180)*H$7/100/Q$6</f>
        <v>0.489688376078592</v>
      </c>
      <c r="AC78" s="25" t="n">
        <f aca="false">SIN(P78*PI()/180)*H$7/100/Q$6</f>
        <v>-0.122228767625169</v>
      </c>
      <c r="AD78" s="25" t="n">
        <f aca="false">SQRT(SUMSQ(AB78,AC78))</f>
        <v>0.50471237086251</v>
      </c>
      <c r="AE78" s="25" t="n">
        <f aca="false">(AD78-AD77)/AD78*100</f>
        <v>3.24353886889619</v>
      </c>
      <c r="AF78" s="25" t="n">
        <f aca="false">DEGREES(ATAN2(AB78,AC78))</f>
        <v>-14.0149520112685</v>
      </c>
      <c r="AG78" s="25" t="n">
        <f aca="false">IF(DEGREES(ATAN2(AB78,AC78))&lt;0,360+DEGREES(ATAN2(AB78,AC78)),DEGREES(ATAN2(AB78,AC78)))</f>
        <v>345.985047988732</v>
      </c>
      <c r="AH78" s="25"/>
      <c r="AI78" s="24" t="n">
        <f aca="false">AD78*5+AI77</f>
        <v>142.967189913996</v>
      </c>
      <c r="AK78" s="24" t="n">
        <v>0.945852347002252</v>
      </c>
    </row>
    <row r="79" customFormat="false" ht="12.75" hidden="false" customHeight="false" outlineLevel="0" collapsed="false">
      <c r="P79" s="1" t="n">
        <v>350</v>
      </c>
      <c r="Q79" s="25" t="n">
        <f aca="false">(PI()^2*I$2*COS(PI()*P79/180)/900+SQRT(2)*PI()^2*I$2^2*(4*(2*J$2^2-I$2^2)*COS(PI()*P79/90)+I$2^2*(COS(PI()*P79/45)+3))/(3600*(I$2^2*COS(PI()*P79/90)+2*J$2^2-I$2^2)^(3/2)))/Q$7</f>
        <v>0.975774487141877</v>
      </c>
      <c r="R79" s="25"/>
      <c r="S79" s="25" t="n">
        <f aca="false">Q79-COS(P79*PI()/180)*H$2/100/Q$6</f>
        <v>0.588206930206769</v>
      </c>
      <c r="T79" s="25" t="n">
        <f aca="false">SIN(P79*PI()/180)*H$2/100/Q$6</f>
        <v>-0.068338617134924</v>
      </c>
      <c r="U79" s="25" t="n">
        <f aca="false">SQRT(SUMSQ(S79,T79))</f>
        <v>0.5921634566023</v>
      </c>
      <c r="V79" s="25" t="n">
        <f aca="false">(U79-U78)/U79*100</f>
        <v>2.93013119278564</v>
      </c>
      <c r="W79" s="25" t="n">
        <f aca="false">DEGREES(ATAN2(S79,T79))</f>
        <v>-6.62698473160627</v>
      </c>
      <c r="X79" s="25" t="n">
        <f aca="false">IF(DEGREES(ATAN2(S79,T79))&lt;0,360+DEGREES(ATAN2(S79,T79)),DEGREES(ATAN2(S79,T79)))</f>
        <v>353.373015268394</v>
      </c>
      <c r="Y79" s="25"/>
      <c r="Z79" s="24" t="n">
        <f aca="false">U79*5+Z78</f>
        <v>143.600824179508</v>
      </c>
      <c r="AB79" s="25" t="n">
        <f aca="false">Q79-COS(P79*PI()/180)*H$7/100/Q$6</f>
        <v>0.510693418819747</v>
      </c>
      <c r="AC79" s="25" t="n">
        <f aca="false">SIN(P79*PI()/180)*H$7/100/Q$6</f>
        <v>-0.0820063405619088</v>
      </c>
      <c r="AD79" s="25" t="n">
        <f aca="false">SQRT(SUMSQ(AB79,AC79))</f>
        <v>0.51723573727862</v>
      </c>
      <c r="AE79" s="25" t="n">
        <f aca="false">(AD79-AD78)/AD79*100</f>
        <v>2.42121058417194</v>
      </c>
      <c r="AF79" s="25" t="n">
        <f aca="false">DEGREES(ATAN2(AB79,AC79))</f>
        <v>-9.12258760354304</v>
      </c>
      <c r="AG79" s="25" t="n">
        <f aca="false">IF(DEGREES(ATAN2(AB79,AC79))&lt;0,360+DEGREES(ATAN2(AB79,AC79)),DEGREES(ATAN2(AB79,AC79)))</f>
        <v>350.877412396457</v>
      </c>
      <c r="AH79" s="25"/>
      <c r="AI79" s="24" t="n">
        <f aca="false">AD79*5+AI78</f>
        <v>145.55336860039</v>
      </c>
      <c r="AK79" s="24" t="n">
        <v>0.975774487141877</v>
      </c>
    </row>
    <row r="80" customFormat="false" ht="12.75" hidden="false" customHeight="false" outlineLevel="0" collapsed="false">
      <c r="P80" s="1" t="n">
        <v>355</v>
      </c>
      <c r="Q80" s="25" t="n">
        <f aca="false">(PI()^2*I$2*COS(PI()*P80/180)/900+SQRT(2)*PI()^2*I$2^2*(4*(2*J$2^2-I$2^2)*COS(PI()*P80/90)+I$2^2*(COS(PI()*P80/45)+3))/(3600*(I$2^2*COS(PI()*P80/90)+2*J$2^2-I$2^2)^(3/2)))/Q$7</f>
        <v>0.993919620072696</v>
      </c>
      <c r="R80" s="25"/>
      <c r="S80" s="25" t="n">
        <f aca="false">Q80-COS(P80*PI()/180)*H$2/100/Q$6</f>
        <v>0.601870771766829</v>
      </c>
      <c r="T80" s="25" t="n">
        <f aca="false">SIN(P80*PI()/180)*H$2/100/Q$6</f>
        <v>-0.0342998297751581</v>
      </c>
      <c r="U80" s="25" t="n">
        <f aca="false">SQRT(SUMSQ(S80,T80))</f>
        <v>0.602847330781022</v>
      </c>
      <c r="V80" s="25" t="n">
        <f aca="false">(U80-U79)/U80*100</f>
        <v>1.77223546214928</v>
      </c>
      <c r="W80" s="25" t="n">
        <f aca="false">DEGREES(ATAN2(S80,T80))</f>
        <v>-3.26168374754862</v>
      </c>
      <c r="X80" s="25" t="n">
        <f aca="false">IF(DEGREES(ATAN2(S80,T80))&lt;0,360+DEGREES(ATAN2(S80,T80)),DEGREES(ATAN2(S80,T80)))</f>
        <v>356.738316252451</v>
      </c>
      <c r="Y80" s="25"/>
      <c r="Z80" s="24" t="n">
        <f aca="false">U80*5+Z79</f>
        <v>146.615060833413</v>
      </c>
      <c r="AB80" s="25" t="n">
        <f aca="false">Q80-COS(P80*PI()/180)*H$7/100/Q$6</f>
        <v>0.523461002105655</v>
      </c>
      <c r="AC80" s="25" t="n">
        <f aca="false">SIN(P80*PI()/180)*H$7/100/Q$6</f>
        <v>-0.0411597957301897</v>
      </c>
      <c r="AD80" s="25" t="n">
        <f aca="false">SQRT(SUMSQ(AB80,AC80))</f>
        <v>0.525076708215102</v>
      </c>
      <c r="AE80" s="25" t="n">
        <f aca="false">(AD80-AD79)/AD80*100</f>
        <v>1.49330008621717</v>
      </c>
      <c r="AF80" s="25" t="n">
        <f aca="false">DEGREES(ATAN2(AB80,AC80))</f>
        <v>-4.49592298519063</v>
      </c>
      <c r="AG80" s="25" t="n">
        <f aca="false">IF(DEGREES(ATAN2(AB80,AC80))&lt;0,360+DEGREES(ATAN2(AB80,AC80)),DEGREES(ATAN2(AB80,AC80)))</f>
        <v>355.504077014809</v>
      </c>
      <c r="AH80" s="25"/>
      <c r="AI80" s="24" t="n">
        <f aca="false">AD80*5+AI79</f>
        <v>148.178752141465</v>
      </c>
      <c r="AK80" s="24" t="n">
        <v>0.993919620072696</v>
      </c>
    </row>
    <row r="81" customFormat="false" ht="12.75" hidden="false" customHeight="false" outlineLevel="0" collapsed="false">
      <c r="P81" s="1" t="n">
        <v>360</v>
      </c>
      <c r="Q81" s="25" t="n">
        <f aca="false">(PI()^2*I$2*COS(PI()*P81/180)/900+SQRT(2)*PI()^2*I$2^2*(4*(2*J$2^2-I$2^2)*COS(PI()*P81/90)+I$2^2*(COS(PI()*P81/45)+3))/(3600*(I$2^2*COS(PI()*P81/90)+2*J$2^2-I$2^2)^(3/2)))/Q$7</f>
        <v>1</v>
      </c>
      <c r="R81" s="25"/>
      <c r="S81" s="25" t="n">
        <f aca="false">Q81-COS(P81*PI()/180)*H$2/100/Q$6</f>
        <v>0.606453588784548</v>
      </c>
      <c r="T81" s="25" t="n">
        <f aca="false">SIN(P81*PI()/180)*H$2/100/Q$6</f>
        <v>-9.63910705621862E-017</v>
      </c>
      <c r="U81" s="25" t="n">
        <f aca="false">SQRT(SUMSQ(S81,T81))</f>
        <v>0.606453588784548</v>
      </c>
      <c r="V81" s="25" t="n">
        <f aca="false">(U81-U80)/U81*100</f>
        <v>0.594646988692695</v>
      </c>
      <c r="W81" s="25" t="n">
        <f aca="false">DEGREES(ATAN2(S81,T81))</f>
        <v>-9.10671752644709E-015</v>
      </c>
      <c r="X81" s="25" t="n">
        <f aca="false">IF(DEGREES(ATAN2(S81,T81))&lt;0,360+DEGREES(ATAN2(S81,T81)),DEGREES(ATAN2(S81,T81)))</f>
        <v>360</v>
      </c>
      <c r="Y81" s="25"/>
      <c r="Z81" s="24" t="n">
        <f aca="false">U81*5+Z80</f>
        <v>149.647328777335</v>
      </c>
      <c r="AB81" s="25" t="n">
        <f aca="false">Q81-COS(P81*PI()/180)*H$7/100/Q$6</f>
        <v>0.527744306541458</v>
      </c>
      <c r="AC81" s="25" t="n">
        <f aca="false">SIN(P81*PI()/180)*H$7/100/Q$6</f>
        <v>-1.15669284674624E-016</v>
      </c>
      <c r="AD81" s="25" t="n">
        <f aca="false">SQRT(SUMSQ(AB81,AC81))</f>
        <v>0.527744306541458</v>
      </c>
      <c r="AE81" s="25" t="n">
        <f aca="false">(AD81-AD80)/AD81*100</f>
        <v>0.505471739493938</v>
      </c>
      <c r="AF81" s="25" t="n">
        <f aca="false">DEGREES(ATAN2(AB81,AC81))</f>
        <v>-1.25579030394193E-014</v>
      </c>
      <c r="AG81" s="25" t="n">
        <f aca="false">IF(DEGREES(ATAN2(AB81,AC81))&lt;0,360+DEGREES(ATAN2(AB81,AC81)),DEGREES(ATAN2(AB81,AC81)))</f>
        <v>360</v>
      </c>
      <c r="AH81" s="25"/>
      <c r="AI81" s="24" t="n">
        <f aca="false">AD81*5+AI80</f>
        <v>150.817473674172</v>
      </c>
      <c r="AK81" s="24" t="n">
        <v>1</v>
      </c>
    </row>
  </sheetData>
  <printOptions headings="false" gridLines="false" gridLinesSet="true" horizontalCentered="true" verticalCentered="false"/>
  <pageMargins left="0.7875" right="0.7875" top="0.236111111111111" bottom="0.23611111111111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67" man="true" max="16383" min="0"/>
  </rowBreaks>
  <drawing r:id="rId2"/>
  <legacyDrawing r:id="rId3"/>
</worksheet>
</file>

<file path=docProps/app.xml><?xml version="1.0" encoding="utf-8"?>
<Properties xmlns="http://schemas.openxmlformats.org/officeDocument/2006/extended-properties" xmlns:vt="http://schemas.openxmlformats.org/officeDocument/2006/docPropsVTypes">
  <Template/>
  <TotalTime>1</TotalTime>
  <Application>LibreOffice/24.8.4.2$Windows_X86_64 LibreOffice_project/bb3cfa12c7b1bf994ecc5649a80400d06cd71002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2003-03-20T23:59:31Z</dcterms:created>
  <dc:creator>Christian Mintel</dc:creator>
  <dc:description/>
  <dc:language>de-DE</dc:language>
  <cp:lastModifiedBy/>
  <cp:lastPrinted>2007-12-10T23:42:04Z</cp:lastPrinted>
  <dcterms:modified xsi:type="dcterms:W3CDTF">2025-01-28T23:27:33Z</dcterms:modified>
  <cp:revision>1</cp:revision>
  <dc:subject/>
  <dc:title>Kurbeltrieb und Massenausgleich</dc:title>
</cp:coreProperties>
</file>