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10.Ordn" sheetId="1" state="visible" r:id="rId3"/>
    <sheet name="9.Ordn" sheetId="2" state="visible" r:id="rId4"/>
    <sheet name="8.Ordn" sheetId="3" state="visible" r:id="rId5"/>
    <sheet name="7.Ordn" sheetId="4" state="visible" r:id="rId6"/>
    <sheet name="6.Ordn" sheetId="5" state="visible" r:id="rId7"/>
    <sheet name="5.Ordn" sheetId="6" state="visible" r:id="rId8"/>
    <sheet name="4.Ordn" sheetId="7" state="visible" r:id="rId9"/>
    <sheet name="3.Ordn" sheetId="8" state="visible" r:id="rId10"/>
    <sheet name="2.Ordn" sheetId="9" state="visible" r:id="rId11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A14" authorId="0">
      <text>
        <r>
          <rPr>
            <sz val="10"/>
            <rFont val="Arial"/>
            <family val="2"/>
          </rPr>
          <t xml:space="preserve">ChM:
</t>
        </r>
        <r>
          <rPr>
            <sz val="8"/>
            <color rgb="FF000000"/>
            <rFont val="Tahoma"/>
            <family val="0"/>
            <charset val="1"/>
          </rPr>
          <t xml:space="preserve">Zelle kopieren und mit "Inhalte", "Werte" in neue Zelle einfügen.
Anschließend = davorsetzen.
Die Berechnung erfolgt mit dem Wert in Zelle B14.
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A13" authorId="0">
      <text>
        <r>
          <rPr>
            <sz val="10"/>
            <rFont val="Arial"/>
            <family val="2"/>
          </rPr>
          <t xml:space="preserve">ChM:
</t>
        </r>
        <r>
          <rPr>
            <sz val="8"/>
            <color rgb="FF000000"/>
            <rFont val="Tahoma"/>
            <family val="0"/>
            <charset val="1"/>
          </rPr>
          <t xml:space="preserve">Zelle kopieren und mit "Inhalte", "Werte" in neue Zelle einfügen.
Anschließend = davorsetzen.
Die Berechnung erfolgt mit dem Wert in Zelle B13.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A12" authorId="0">
      <text>
        <r>
          <rPr>
            <sz val="10"/>
            <rFont val="Arial"/>
            <family val="2"/>
          </rPr>
          <t xml:space="preserve">ChM:
</t>
        </r>
        <r>
          <rPr>
            <sz val="8"/>
            <color rgb="FF000000"/>
            <rFont val="Tahoma"/>
            <family val="0"/>
            <charset val="1"/>
          </rPr>
          <t xml:space="preserve">Zelle kopieren und mit "Inhalte", "Werte" in neue Zelle einfügen.
Anschließend = davorsetzen.
Die Berechnung erfolgt mit dem Wert in Zelle B12.
</t>
        </r>
      </text>
    </comment>
  </commentList>
</comments>
</file>

<file path=xl/sharedStrings.xml><?xml version="1.0" encoding="utf-8"?>
<sst xmlns="http://schemas.openxmlformats.org/spreadsheetml/2006/main" count="153" uniqueCount="21">
  <si>
    <t xml:space="preserve">Luftmassenmesser HFM 5-4.7</t>
  </si>
  <si>
    <t xml:space="preserve">Potenzen:</t>
  </si>
  <si>
    <t xml:space="preserve">Messpunkt</t>
  </si>
  <si>
    <r>
      <rPr>
        <b val="true"/>
        <u val="single"/>
        <sz val="10"/>
        <color rgb="FF000000"/>
        <rFont val="Arial"/>
        <family val="2"/>
        <charset val="1"/>
      </rPr>
      <t xml:space="preserve">U
</t>
    </r>
    <r>
      <rPr>
        <sz val="10"/>
        <rFont val="Arial"/>
        <family val="2"/>
        <charset val="1"/>
      </rPr>
      <t xml:space="preserve">V</t>
    </r>
  </si>
  <si>
    <r>
      <rPr>
        <b val="true"/>
        <u val="single"/>
        <sz val="10"/>
        <color rgb="FF000000"/>
        <rFont val="Arial"/>
        <family val="2"/>
        <charset val="1"/>
      </rPr>
      <t xml:space="preserve">  ṁ 
</t>
    </r>
    <r>
      <rPr>
        <sz val="10"/>
        <rFont val="Arial"/>
        <family val="0"/>
        <charset val="1"/>
      </rPr>
      <t xml:space="preserve">kg/h</t>
    </r>
  </si>
  <si>
    <t xml:space="preserve">Konstanten für Polynom:</t>
  </si>
  <si>
    <t xml:space="preserve">Inverse Matrix:</t>
  </si>
  <si>
    <t xml:space="preserve">k</t>
  </si>
  <si>
    <t xml:space="preserve">j</t>
  </si>
  <si>
    <t xml:space="preserve">i</t>
  </si>
  <si>
    <t xml:space="preserve">h</t>
  </si>
  <si>
    <t xml:space="preserve">g</t>
  </si>
  <si>
    <t xml:space="preserve">f</t>
  </si>
  <si>
    <t xml:space="preserve">e</t>
  </si>
  <si>
    <t xml:space="preserve">d</t>
  </si>
  <si>
    <t xml:space="preserve">c</t>
  </si>
  <si>
    <t xml:space="preserve">b</t>
  </si>
  <si>
    <t xml:space="preserve">a</t>
  </si>
  <si>
    <t xml:space="preserve">Min</t>
  </si>
  <si>
    <t xml:space="preserve">Max</t>
  </si>
  <si>
    <t xml:space="preserve">Polynom: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</si>
</sst>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u val="singl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0"/>
      <charset val="1"/>
    </font>
    <font>
      <b val="true"/>
      <sz val="12"/>
      <color rgb="FF000000"/>
      <name val="Arial"/>
      <family val="2"/>
    </font>
    <font>
      <sz val="10"/>
      <color rgb="FF000000"/>
      <name val="Arial"/>
      <family val="2"/>
    </font>
    <font>
      <b val="true"/>
      <u val="single"/>
      <sz val="10"/>
      <color rgb="FF00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2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Luftmassenmesser HFM 5-4.7</a:t>
            </a:r>
          </a:p>
        </c:rich>
      </c:tx>
      <c:layout>
        <c:manualLayout>
          <c:xMode val="edge"/>
          <c:yMode val="edge"/>
          <c:x val="0.346132102138886"/>
          <c:y val="0.0076171313595860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49938754357863"/>
          <c:y val="0.112963495257258"/>
          <c:w val="0.984311693206445"/>
          <c:h val="0.849885024432308"/>
        </c:manualLayout>
      </c:layout>
      <c:scatterChart>
        <c:scatterStyle val="lineMarker"/>
        <c:varyColors val="0"/>
        <c:ser>
          <c:idx val="0"/>
          <c:order val="0"/>
          <c:tx>
            <c:strRef>
              <c:f>"Berechnet"</c:f>
              <c:strCache>
                <c:ptCount val="1"/>
                <c:pt idx="0">
                  <c:v>Berechnet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'10.Ordn'!$B$18:$B$38</c:f>
              <c:numCache>
                <c:formatCode>General</c:formatCode>
                <c:ptCount val="21"/>
                <c:pt idx="0">
                  <c:v>1</c:v>
                </c:pt>
                <c:pt idx="1">
                  <c:v>1.17</c:v>
                </c:pt>
                <c:pt idx="2">
                  <c:v>1.34</c:v>
                </c:pt>
                <c:pt idx="3">
                  <c:v>1.51</c:v>
                </c:pt>
                <c:pt idx="4">
                  <c:v>1.68</c:v>
                </c:pt>
                <c:pt idx="5">
                  <c:v>1.85</c:v>
                </c:pt>
                <c:pt idx="6">
                  <c:v>2.02</c:v>
                </c:pt>
                <c:pt idx="7">
                  <c:v>2.19</c:v>
                </c:pt>
                <c:pt idx="8">
                  <c:v>2.36</c:v>
                </c:pt>
                <c:pt idx="9">
                  <c:v>2.53</c:v>
                </c:pt>
                <c:pt idx="10">
                  <c:v>2.7</c:v>
                </c:pt>
                <c:pt idx="11">
                  <c:v>2.87</c:v>
                </c:pt>
                <c:pt idx="12">
                  <c:v>3.04</c:v>
                </c:pt>
                <c:pt idx="13">
                  <c:v>3.21</c:v>
                </c:pt>
                <c:pt idx="14">
                  <c:v>3.38</c:v>
                </c:pt>
                <c:pt idx="15">
                  <c:v>3.55</c:v>
                </c:pt>
                <c:pt idx="16">
                  <c:v>3.72</c:v>
                </c:pt>
                <c:pt idx="17">
                  <c:v>3.89</c:v>
                </c:pt>
                <c:pt idx="18">
                  <c:v>4.06</c:v>
                </c:pt>
                <c:pt idx="19">
                  <c:v>4.23</c:v>
                </c:pt>
                <c:pt idx="20">
                  <c:v>4.4</c:v>
                </c:pt>
              </c:numCache>
            </c:numRef>
          </c:xVal>
          <c:yVal>
            <c:numRef>
              <c:f>'10.Ordn'!$C$18:$C$38</c:f>
              <c:numCache>
                <c:formatCode>General</c:formatCode>
                <c:ptCount val="21"/>
                <c:pt idx="0">
                  <c:v>2.00000027328265</c:v>
                </c:pt>
                <c:pt idx="1">
                  <c:v>5.49502773036965</c:v>
                </c:pt>
                <c:pt idx="2">
                  <c:v>9.29906746892768</c:v>
                </c:pt>
                <c:pt idx="3">
                  <c:v>15.0802898213918</c:v>
                </c:pt>
                <c:pt idx="4">
                  <c:v>22.0442060188962</c:v>
                </c:pt>
                <c:pt idx="5">
                  <c:v>29.8152681050946</c:v>
                </c:pt>
                <c:pt idx="6">
                  <c:v>38.7338384451855</c:v>
                </c:pt>
                <c:pt idx="7">
                  <c:v>49.3404081945373</c:v>
                </c:pt>
                <c:pt idx="8">
                  <c:v>61.9302895662072</c:v>
                </c:pt>
                <c:pt idx="9">
                  <c:v>76.4694777886652</c:v>
                </c:pt>
                <c:pt idx="10">
                  <c:v>92.815768615963</c:v>
                </c:pt>
                <c:pt idx="11">
                  <c:v>111.038319499679</c:v>
                </c:pt>
                <c:pt idx="12">
                  <c:v>131.623450366889</c:v>
                </c:pt>
                <c:pt idx="13">
                  <c:v>155.444386813542</c:v>
                </c:pt>
                <c:pt idx="14">
                  <c:v>183.507647592807</c:v>
                </c:pt>
                <c:pt idx="15">
                  <c:v>216.618663157889</c:v>
                </c:pt>
                <c:pt idx="16">
                  <c:v>255.18377570482</c:v>
                </c:pt>
                <c:pt idx="17">
                  <c:v>299.334807457402</c:v>
                </c:pt>
                <c:pt idx="18">
                  <c:v>349.375685634906</c:v>
                </c:pt>
                <c:pt idx="19">
                  <c:v>406.157973605441</c:v>
                </c:pt>
                <c:pt idx="20">
                  <c:v>470.343370888615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"Original"</c:f>
              <c:strCache>
                <c:ptCount val="1"/>
                <c:pt idx="0">
                  <c:v>Original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marker>
            <c:symbol val="x"/>
            <c:size val="10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'10.Ordn'!$B$3:$B$13</c:f>
              <c:numCache>
                <c:formatCode>General</c:formatCode>
                <c:ptCount val="11"/>
                <c:pt idx="0">
                  <c:v>4</c:v>
                </c:pt>
                <c:pt idx="1">
                  <c:v>1.2917</c:v>
                </c:pt>
                <c:pt idx="2">
                  <c:v>1.3637</c:v>
                </c:pt>
                <c:pt idx="3">
                  <c:v>1.5079</c:v>
                </c:pt>
                <c:pt idx="4">
                  <c:v>1.8538</c:v>
                </c:pt>
                <c:pt idx="5">
                  <c:v>2.3356</c:v>
                </c:pt>
                <c:pt idx="6">
                  <c:v>2.9468</c:v>
                </c:pt>
                <c:pt idx="7">
                  <c:v>3.6985</c:v>
                </c:pt>
                <c:pt idx="8">
                  <c:v>4.1243</c:v>
                </c:pt>
                <c:pt idx="9">
                  <c:v>1</c:v>
                </c:pt>
                <c:pt idx="10">
                  <c:v>4.2</c:v>
                </c:pt>
              </c:numCache>
            </c:numRef>
          </c:xVal>
          <c:yVal>
            <c:numRef>
              <c:f>'10.Ordn'!$C$3:$C$13</c:f>
              <c:numCache>
                <c:formatCode>General</c:formatCode>
                <c:ptCount val="11"/>
                <c:pt idx="0">
                  <c:v>331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30</c:v>
                </c:pt>
                <c:pt idx="5">
                  <c:v>60</c:v>
                </c:pt>
                <c:pt idx="6">
                  <c:v>120</c:v>
                </c:pt>
                <c:pt idx="7">
                  <c:v>250</c:v>
                </c:pt>
                <c:pt idx="8">
                  <c:v>370</c:v>
                </c:pt>
                <c:pt idx="9">
                  <c:v>2</c:v>
                </c:pt>
                <c:pt idx="10">
                  <c:v>395.6</c:v>
                </c:pt>
              </c:numCache>
            </c:numRef>
          </c:yVal>
          <c:smooth val="1"/>
        </c:ser>
        <c:axId val="60078815"/>
        <c:axId val="97268712"/>
      </c:scatterChart>
      <c:valAx>
        <c:axId val="60078815"/>
        <c:scaling>
          <c:orientation val="minMax"/>
          <c:max val="4.5"/>
          <c:min val="1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U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925233204560445"/>
              <c:y val="0.91621155504455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97268712"/>
        <c:crossesAt val="0"/>
        <c:crossBetween val="midCat"/>
      </c:valAx>
      <c:valAx>
        <c:axId val="97268712"/>
        <c:scaling>
          <c:orientation val="minMax"/>
          <c:max val="500"/>
          <c:min val="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  ṁ   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kg/h</a:t>
                </a:r>
              </a:p>
            </c:rich>
          </c:tx>
          <c:layout>
            <c:manualLayout>
              <c:xMode val="edge"/>
              <c:yMode val="edge"/>
              <c:x val="0.007820597380571"/>
              <c:y val="0.0076171313595860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60078815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50435806831567"/>
          <c:y val="0.0577793747754222"/>
          <c:w val="0.281083627797409"/>
          <c:h val="0.0551203736974488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2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Luftmassenmesser HFM 5-4.7</a:t>
            </a:r>
          </a:p>
        </c:rich>
      </c:tx>
      <c:layout>
        <c:manualLayout>
          <c:xMode val="edge"/>
          <c:yMode val="edge"/>
          <c:x val="0.34611579592029"/>
          <c:y val="0.0075876879026485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499364017524851"/>
          <c:y val="0.112168933428776"/>
          <c:w val="0.982569369199604"/>
          <c:h val="0.852397995705082"/>
        </c:manualLayout>
      </c:layout>
      <c:scatterChart>
        <c:scatterStyle val="lineMarker"/>
        <c:varyColors val="0"/>
        <c:ser>
          <c:idx val="0"/>
          <c:order val="0"/>
          <c:tx>
            <c:strRef>
              <c:f>"Berechnet"</c:f>
              <c:strCache>
                <c:ptCount val="1"/>
                <c:pt idx="0">
                  <c:v>Berechnet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'9.Ordn'!$B$17:$B$37</c:f>
              <c:numCache>
                <c:formatCode>General</c:formatCode>
                <c:ptCount val="21"/>
                <c:pt idx="0">
                  <c:v>1</c:v>
                </c:pt>
                <c:pt idx="1">
                  <c:v>1.17</c:v>
                </c:pt>
                <c:pt idx="2">
                  <c:v>1.34</c:v>
                </c:pt>
                <c:pt idx="3">
                  <c:v>1.51</c:v>
                </c:pt>
                <c:pt idx="4">
                  <c:v>1.68</c:v>
                </c:pt>
                <c:pt idx="5">
                  <c:v>1.85</c:v>
                </c:pt>
                <c:pt idx="6">
                  <c:v>2.02</c:v>
                </c:pt>
                <c:pt idx="7">
                  <c:v>2.19</c:v>
                </c:pt>
                <c:pt idx="8">
                  <c:v>2.36</c:v>
                </c:pt>
                <c:pt idx="9">
                  <c:v>2.53</c:v>
                </c:pt>
                <c:pt idx="10">
                  <c:v>2.7</c:v>
                </c:pt>
                <c:pt idx="11">
                  <c:v>2.87</c:v>
                </c:pt>
                <c:pt idx="12">
                  <c:v>3.04</c:v>
                </c:pt>
                <c:pt idx="13">
                  <c:v>3.21</c:v>
                </c:pt>
                <c:pt idx="14">
                  <c:v>3.38</c:v>
                </c:pt>
                <c:pt idx="15">
                  <c:v>3.55</c:v>
                </c:pt>
                <c:pt idx="16">
                  <c:v>3.72</c:v>
                </c:pt>
                <c:pt idx="17">
                  <c:v>3.89</c:v>
                </c:pt>
                <c:pt idx="18">
                  <c:v>4.06</c:v>
                </c:pt>
                <c:pt idx="19">
                  <c:v>4.23</c:v>
                </c:pt>
                <c:pt idx="20">
                  <c:v>4.4</c:v>
                </c:pt>
              </c:numCache>
            </c:numRef>
          </c:xVal>
          <c:yVal>
            <c:numRef>
              <c:f>'9.Ordn'!$C$17:$C$37</c:f>
              <c:numCache>
                <c:formatCode>General</c:formatCode>
                <c:ptCount val="21"/>
                <c:pt idx="0">
                  <c:v>8.65877942119267</c:v>
                </c:pt>
                <c:pt idx="1">
                  <c:v>5.99203217221576</c:v>
                </c:pt>
                <c:pt idx="2">
                  <c:v>9.29363794276041</c:v>
                </c:pt>
                <c:pt idx="3">
                  <c:v>15.0795682044759</c:v>
                </c:pt>
                <c:pt idx="4">
                  <c:v>21.9836432515771</c:v>
                </c:pt>
                <c:pt idx="5">
                  <c:v>29.8125193336852</c:v>
                </c:pt>
                <c:pt idx="6">
                  <c:v>38.8587320134411</c:v>
                </c:pt>
                <c:pt idx="7">
                  <c:v>49.4775197439889</c:v>
                </c:pt>
                <c:pt idx="8">
                  <c:v>61.8980227170749</c:v>
                </c:pt>
                <c:pt idx="9">
                  <c:v>76.2145914543771</c:v>
                </c:pt>
                <c:pt idx="10">
                  <c:v>92.489347403751</c:v>
                </c:pt>
                <c:pt idx="11">
                  <c:v>110.892813957398</c:v>
                </c:pt>
                <c:pt idx="12">
                  <c:v>131.815380831144</c:v>
                </c:pt>
                <c:pt idx="13">
                  <c:v>155.898577632748</c:v>
                </c:pt>
                <c:pt idx="14">
                  <c:v>183.961613702755</c:v>
                </c:pt>
                <c:pt idx="15">
                  <c:v>216.835390933742</c:v>
                </c:pt>
                <c:pt idx="16">
                  <c:v>255.163214261549</c:v>
                </c:pt>
                <c:pt idx="17">
                  <c:v>299.284710879445</c:v>
                </c:pt>
                <c:pt idx="18">
                  <c:v>349.387023946838</c:v>
                </c:pt>
                <c:pt idx="19">
                  <c:v>406.185169651712</c:v>
                </c:pt>
                <c:pt idx="20">
                  <c:v>472.481537947169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"Original"</c:f>
              <c:strCache>
                <c:ptCount val="1"/>
                <c:pt idx="0">
                  <c:v>Original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marker>
            <c:symbol val="x"/>
            <c:size val="10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'9.Ordn'!$B$3:$B$12</c:f>
              <c:numCache>
                <c:formatCode>General</c:formatCode>
                <c:ptCount val="10"/>
                <c:pt idx="0">
                  <c:v>4</c:v>
                </c:pt>
                <c:pt idx="1">
                  <c:v>1.2917</c:v>
                </c:pt>
                <c:pt idx="2">
                  <c:v>1.3637</c:v>
                </c:pt>
                <c:pt idx="3">
                  <c:v>1.5079</c:v>
                </c:pt>
                <c:pt idx="4">
                  <c:v>1.8538</c:v>
                </c:pt>
                <c:pt idx="5">
                  <c:v>2.3356</c:v>
                </c:pt>
                <c:pt idx="6">
                  <c:v>2.9468</c:v>
                </c:pt>
                <c:pt idx="7">
                  <c:v>3.6985</c:v>
                </c:pt>
                <c:pt idx="8">
                  <c:v>4.1243</c:v>
                </c:pt>
                <c:pt idx="9">
                  <c:v>4.4173</c:v>
                </c:pt>
              </c:numCache>
            </c:numRef>
          </c:xVal>
          <c:yVal>
            <c:numRef>
              <c:f>'9.Ordn'!$C$3:$C$12</c:f>
              <c:numCache>
                <c:formatCode>General</c:formatCode>
                <c:ptCount val="10"/>
                <c:pt idx="0">
                  <c:v>331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30</c:v>
                </c:pt>
                <c:pt idx="5">
                  <c:v>60</c:v>
                </c:pt>
                <c:pt idx="6">
                  <c:v>120</c:v>
                </c:pt>
                <c:pt idx="7">
                  <c:v>250</c:v>
                </c:pt>
                <c:pt idx="8">
                  <c:v>370</c:v>
                </c:pt>
                <c:pt idx="9">
                  <c:v>480</c:v>
                </c:pt>
              </c:numCache>
            </c:numRef>
          </c:yVal>
          <c:smooth val="1"/>
        </c:ser>
        <c:axId val="28860661"/>
        <c:axId val="38715652"/>
      </c:scatterChart>
      <c:valAx>
        <c:axId val="28860661"/>
        <c:scaling>
          <c:orientation val="minMax"/>
          <c:max val="4.5"/>
          <c:min val="1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U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92401187167287"/>
              <c:y val="0.91653543307086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38715652"/>
        <c:crossesAt val="0"/>
        <c:crossBetween val="midCat"/>
      </c:valAx>
      <c:valAx>
        <c:axId val="38715652"/>
        <c:scaling>
          <c:orientation val="minMax"/>
          <c:max val="500"/>
          <c:min val="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  ṁ   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kg/h</a:t>
                </a:r>
              </a:p>
            </c:rich>
          </c:tx>
          <c:layout>
            <c:manualLayout>
              <c:xMode val="edge"/>
              <c:yMode val="edge"/>
              <c:x val="0.00631271493852169"/>
              <c:y val="0.0075876879026485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28860661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46084990106473"/>
          <c:y val="0.0577707781516214"/>
          <c:w val="0.283661547159144"/>
          <c:h val="0.0543345980385139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2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Luftmassenmesser HFM 5-4.7</a:t>
            </a:r>
          </a:p>
        </c:rich>
      </c:tx>
      <c:layout>
        <c:manualLayout>
          <c:xMode val="edge"/>
          <c:yMode val="edge"/>
          <c:x val="0.345110618425397"/>
          <c:y val="0.0076023811231442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495306382376527"/>
          <c:y val="0.112959908197662"/>
          <c:w val="0.994858248030567"/>
          <c:h val="0.859284228645198"/>
        </c:manualLayout>
      </c:layout>
      <c:scatterChart>
        <c:scatterStyle val="lineMarker"/>
        <c:varyColors val="0"/>
        <c:ser>
          <c:idx val="0"/>
          <c:order val="0"/>
          <c:tx>
            <c:strRef>
              <c:f>"Berechnet"</c:f>
              <c:strCache>
                <c:ptCount val="1"/>
                <c:pt idx="0">
                  <c:v>Berechnet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'8.Ordn'!$B$16:$B$36</c:f>
              <c:numCache>
                <c:formatCode>General</c:formatCode>
                <c:ptCount val="21"/>
                <c:pt idx="0">
                  <c:v>1</c:v>
                </c:pt>
                <c:pt idx="1">
                  <c:v>1.17</c:v>
                </c:pt>
                <c:pt idx="2">
                  <c:v>1.34</c:v>
                </c:pt>
                <c:pt idx="3">
                  <c:v>1.51</c:v>
                </c:pt>
                <c:pt idx="4">
                  <c:v>1.68</c:v>
                </c:pt>
                <c:pt idx="5">
                  <c:v>1.85</c:v>
                </c:pt>
                <c:pt idx="6">
                  <c:v>2.02</c:v>
                </c:pt>
                <c:pt idx="7">
                  <c:v>2.19</c:v>
                </c:pt>
                <c:pt idx="8">
                  <c:v>2.36</c:v>
                </c:pt>
                <c:pt idx="9">
                  <c:v>2.53</c:v>
                </c:pt>
                <c:pt idx="10">
                  <c:v>2.7</c:v>
                </c:pt>
                <c:pt idx="11">
                  <c:v>2.87</c:v>
                </c:pt>
                <c:pt idx="12">
                  <c:v>3.04</c:v>
                </c:pt>
                <c:pt idx="13">
                  <c:v>3.21</c:v>
                </c:pt>
                <c:pt idx="14">
                  <c:v>3.38</c:v>
                </c:pt>
                <c:pt idx="15">
                  <c:v>3.55</c:v>
                </c:pt>
                <c:pt idx="16">
                  <c:v>3.72</c:v>
                </c:pt>
                <c:pt idx="17">
                  <c:v>3.89</c:v>
                </c:pt>
                <c:pt idx="18">
                  <c:v>4.06</c:v>
                </c:pt>
                <c:pt idx="19">
                  <c:v>4.23</c:v>
                </c:pt>
                <c:pt idx="20">
                  <c:v>4.4</c:v>
                </c:pt>
              </c:numCache>
            </c:numRef>
          </c:xVal>
          <c:yVal>
            <c:numRef>
              <c:f>'8.Ordn'!$C$16:$C$36</c:f>
              <c:numCache>
                <c:formatCode>General</c:formatCode>
                <c:ptCount val="21"/>
                <c:pt idx="0">
                  <c:v>9.48115107910381</c:v>
                </c:pt>
                <c:pt idx="1">
                  <c:v>6.05732473206751</c:v>
                </c:pt>
                <c:pt idx="2">
                  <c:v>9.29287625174782</c:v>
                </c:pt>
                <c:pt idx="3">
                  <c:v>15.079459716669</c:v>
                </c:pt>
                <c:pt idx="4">
                  <c:v>21.9738112074444</c:v>
                </c:pt>
                <c:pt idx="5">
                  <c:v>29.8120353150337</c:v>
                </c:pt>
                <c:pt idx="6">
                  <c:v>38.8827741464247</c:v>
                </c:pt>
                <c:pt idx="7">
                  <c:v>49.506606484389</c:v>
                </c:pt>
                <c:pt idx="8">
                  <c:v>61.8904027025313</c:v>
                </c:pt>
                <c:pt idx="9">
                  <c:v>76.1467389809473</c:v>
                </c:pt>
                <c:pt idx="10">
                  <c:v>92.3898523124976</c:v>
                </c:pt>
                <c:pt idx="11">
                  <c:v>110.840995733769</c:v>
                </c:pt>
                <c:pt idx="12">
                  <c:v>131.897431159734</c:v>
                </c:pt>
                <c:pt idx="13">
                  <c:v>156.140675144788</c:v>
                </c:pt>
                <c:pt idx="14">
                  <c:v>184.28099083774</c:v>
                </c:pt>
                <c:pt idx="15">
                  <c:v>217.056497342837</c:v>
                </c:pt>
                <c:pt idx="16">
                  <c:v>255.126645642562</c:v>
                </c:pt>
                <c:pt idx="17">
                  <c:v>299.021188183353</c:v>
                </c:pt>
                <c:pt idx="18">
                  <c:v>349.227147168778</c:v>
                </c:pt>
                <c:pt idx="19">
                  <c:v>406.517664550061</c:v>
                </c:pt>
                <c:pt idx="20">
                  <c:v>472.64799464852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"Original"</c:f>
              <c:strCache>
                <c:ptCount val="1"/>
                <c:pt idx="0">
                  <c:v>Original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marker>
            <c:symbol val="x"/>
            <c:size val="10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'8.Ordn'!$B$3:$B$11</c:f>
              <c:numCache>
                <c:formatCode>General</c:formatCode>
                <c:ptCount val="9"/>
                <c:pt idx="0">
                  <c:v>1.2917</c:v>
                </c:pt>
                <c:pt idx="1">
                  <c:v>1.3637</c:v>
                </c:pt>
                <c:pt idx="2">
                  <c:v>1.5079</c:v>
                </c:pt>
                <c:pt idx="3">
                  <c:v>1.8538</c:v>
                </c:pt>
                <c:pt idx="4">
                  <c:v>2.3356</c:v>
                </c:pt>
                <c:pt idx="5">
                  <c:v>2.9468</c:v>
                </c:pt>
                <c:pt idx="6">
                  <c:v>3.6985</c:v>
                </c:pt>
                <c:pt idx="7">
                  <c:v>4.1243</c:v>
                </c:pt>
                <c:pt idx="8">
                  <c:v>4.4173</c:v>
                </c:pt>
              </c:numCache>
            </c:numRef>
          </c:xVal>
          <c:yVal>
            <c:numRef>
              <c:f>'8.Ordn'!$C$3:$C$11</c:f>
              <c:numCache>
                <c:formatCode>General</c:formatCode>
                <c:ptCount val="9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250</c:v>
                </c:pt>
                <c:pt idx="7">
                  <c:v>370</c:v>
                </c:pt>
                <c:pt idx="8">
                  <c:v>480</c:v>
                </c:pt>
              </c:numCache>
            </c:numRef>
          </c:yVal>
          <c:smooth val="1"/>
        </c:ser>
        <c:axId val="54757430"/>
        <c:axId val="27224662"/>
      </c:scatterChart>
      <c:valAx>
        <c:axId val="54757430"/>
        <c:scaling>
          <c:orientation val="minMax"/>
          <c:max val="4.5"/>
          <c:min val="1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U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909712722298222"/>
              <c:y val="0.91623036649214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27224662"/>
        <c:crossesAt val="0"/>
        <c:crossBetween val="midCat"/>
      </c:valAx>
      <c:valAx>
        <c:axId val="27224662"/>
        <c:scaling>
          <c:orientation val="minMax"/>
          <c:max val="50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  ṁ   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kg/h</a:t>
                </a:r>
              </a:p>
            </c:rich>
          </c:tx>
          <c:layout>
            <c:manualLayout>
              <c:xMode val="edge"/>
              <c:yMode val="edge"/>
              <c:x val="0.00632105287985282"/>
              <c:y val="0.0076023811231442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54757430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45409944334371"/>
          <c:y val="0.0577392052790131"/>
          <c:w val="0.284979715067459"/>
          <c:h val="0.0551570793286473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2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Luftmassenmesser HFM 5-4.7</a:t>
            </a:r>
          </a:p>
        </c:rich>
      </c:tx>
      <c:layout>
        <c:manualLayout>
          <c:xMode val="edge"/>
          <c:yMode val="edge"/>
          <c:x val="0.334539060537553"/>
          <c:y val="0.0076313894888408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52750565184627"/>
          <c:y val="0.113966882649388"/>
          <c:w val="0.988193921125345"/>
          <c:h val="0.855075593952484"/>
        </c:manualLayout>
      </c:layout>
      <c:scatterChart>
        <c:scatterStyle val="lineMarker"/>
        <c:varyColors val="0"/>
        <c:ser>
          <c:idx val="0"/>
          <c:order val="0"/>
          <c:tx>
            <c:strRef>
              <c:f>"Berechnet"</c:f>
              <c:strCache>
                <c:ptCount val="1"/>
                <c:pt idx="0">
                  <c:v>Berechnet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'7.Ordn'!$B$15:$B$35</c:f>
              <c:numCache>
                <c:formatCode>General</c:formatCode>
                <c:ptCount val="21"/>
                <c:pt idx="0">
                  <c:v>1</c:v>
                </c:pt>
                <c:pt idx="1">
                  <c:v>1.17</c:v>
                </c:pt>
                <c:pt idx="2">
                  <c:v>1.34</c:v>
                </c:pt>
                <c:pt idx="3">
                  <c:v>1.51</c:v>
                </c:pt>
                <c:pt idx="4">
                  <c:v>1.68</c:v>
                </c:pt>
                <c:pt idx="5">
                  <c:v>1.85</c:v>
                </c:pt>
                <c:pt idx="6">
                  <c:v>2.02</c:v>
                </c:pt>
                <c:pt idx="7">
                  <c:v>2.19</c:v>
                </c:pt>
                <c:pt idx="8">
                  <c:v>2.36</c:v>
                </c:pt>
                <c:pt idx="9">
                  <c:v>2.53</c:v>
                </c:pt>
                <c:pt idx="10">
                  <c:v>2.7</c:v>
                </c:pt>
                <c:pt idx="11">
                  <c:v>2.87</c:v>
                </c:pt>
                <c:pt idx="12">
                  <c:v>3.04</c:v>
                </c:pt>
                <c:pt idx="13">
                  <c:v>3.21</c:v>
                </c:pt>
                <c:pt idx="14">
                  <c:v>3.38</c:v>
                </c:pt>
                <c:pt idx="15">
                  <c:v>3.55</c:v>
                </c:pt>
                <c:pt idx="16">
                  <c:v>3.72</c:v>
                </c:pt>
                <c:pt idx="17">
                  <c:v>3.89</c:v>
                </c:pt>
                <c:pt idx="18">
                  <c:v>4.06</c:v>
                </c:pt>
                <c:pt idx="19">
                  <c:v>4.23</c:v>
                </c:pt>
                <c:pt idx="20">
                  <c:v>4.4</c:v>
                </c:pt>
              </c:numCache>
            </c:numRef>
          </c:xVal>
          <c:yVal>
            <c:numRef>
              <c:f>'7.Ordn'!$C$15:$C$35</c:f>
              <c:numCache>
                <c:formatCode>General</c:formatCode>
                <c:ptCount val="21"/>
                <c:pt idx="0">
                  <c:v>2.27869122462413</c:v>
                </c:pt>
                <c:pt idx="1">
                  <c:v>4.98360740119582</c:v>
                </c:pt>
                <c:pt idx="2">
                  <c:v>9.39525608689041</c:v>
                </c:pt>
                <c:pt idx="3">
                  <c:v>15.0770960206134</c:v>
                </c:pt>
                <c:pt idx="4">
                  <c:v>21.8747953455635</c:v>
                </c:pt>
                <c:pt idx="5">
                  <c:v>29.8088642176886</c:v>
                </c:pt>
                <c:pt idx="6">
                  <c:v>38.9994616958516</c:v>
                </c:pt>
                <c:pt idx="7">
                  <c:v>49.6187338252686</c:v>
                </c:pt>
                <c:pt idx="8">
                  <c:v>61.8660398257723</c:v>
                </c:pt>
                <c:pt idx="9">
                  <c:v>75.9614232964567</c:v>
                </c:pt>
                <c:pt idx="10">
                  <c:v>92.1526853482612</c:v>
                </c:pt>
                <c:pt idx="11">
                  <c:v>110.731416576036</c:v>
                </c:pt>
                <c:pt idx="12">
                  <c:v>132.053344781674</c:v>
                </c:pt>
                <c:pt idx="13">
                  <c:v>156.558355359836</c:v>
                </c:pt>
                <c:pt idx="14">
                  <c:v>184.785541257824</c:v>
                </c:pt>
                <c:pt idx="15">
                  <c:v>217.378639421215</c:v>
                </c:pt>
                <c:pt idx="16">
                  <c:v>255.077210636679</c:v>
                </c:pt>
                <c:pt idx="17">
                  <c:v>298.688919683738</c:v>
                </c:pt>
                <c:pt idx="18">
                  <c:v>349.038272706817</c:v>
                </c:pt>
                <c:pt idx="19">
                  <c:v>406.887168719267</c:v>
                </c:pt>
                <c:pt idx="20">
                  <c:v>472.822622150903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"Original"</c:f>
              <c:strCache>
                <c:ptCount val="1"/>
                <c:pt idx="0">
                  <c:v>Original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marker>
            <c:symbol val="x"/>
            <c:size val="10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'8.Ordn'!$B$3:$B$11</c:f>
              <c:numCache>
                <c:formatCode>General</c:formatCode>
                <c:ptCount val="9"/>
                <c:pt idx="0">
                  <c:v>1.2917</c:v>
                </c:pt>
                <c:pt idx="1">
                  <c:v>1.3637</c:v>
                </c:pt>
                <c:pt idx="2">
                  <c:v>1.5079</c:v>
                </c:pt>
                <c:pt idx="3">
                  <c:v>1.8538</c:v>
                </c:pt>
                <c:pt idx="4">
                  <c:v>2.3356</c:v>
                </c:pt>
                <c:pt idx="5">
                  <c:v>2.9468</c:v>
                </c:pt>
                <c:pt idx="6">
                  <c:v>3.6985</c:v>
                </c:pt>
                <c:pt idx="7">
                  <c:v>4.1243</c:v>
                </c:pt>
                <c:pt idx="8">
                  <c:v>4.4173</c:v>
                </c:pt>
              </c:numCache>
            </c:numRef>
          </c:xVal>
          <c:yVal>
            <c:numRef>
              <c:f>'8.Ordn'!$C$3:$C$11</c:f>
              <c:numCache>
                <c:formatCode>General</c:formatCode>
                <c:ptCount val="9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250</c:v>
                </c:pt>
                <c:pt idx="7">
                  <c:v>370</c:v>
                </c:pt>
                <c:pt idx="8">
                  <c:v>480</c:v>
                </c:pt>
              </c:numCache>
            </c:numRef>
          </c:yVal>
          <c:smooth val="1"/>
        </c:ser>
        <c:axId val="20432036"/>
        <c:axId val="35261560"/>
      </c:scatterChart>
      <c:valAx>
        <c:axId val="20432036"/>
        <c:scaling>
          <c:orientation val="minMax"/>
          <c:max val="4.5"/>
          <c:min val="1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U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921527254458679"/>
              <c:y val="0.91598272138228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35261560"/>
        <c:crossesAt val="0"/>
        <c:crossBetween val="midCat"/>
        <c:majorUnit val="0.5"/>
      </c:valAx>
      <c:valAx>
        <c:axId val="35261560"/>
        <c:scaling>
          <c:orientation val="minMax"/>
          <c:max val="50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  ṁ   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kg/h</a:t>
                </a:r>
              </a:p>
            </c:rich>
          </c:tx>
          <c:layout>
            <c:manualLayout>
              <c:xMode val="edge"/>
              <c:yMode val="edge"/>
              <c:x val="0.0054257724189902"/>
              <c:y val="0.0076313894888408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20432036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32646704180064"/>
          <c:y val="0.0585355317157463"/>
          <c:w val="0.305667202572347"/>
          <c:h val="0.0617755057959536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2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Luftmassenmesser HFM 5-4.7</a:t>
            </a:r>
          </a:p>
        </c:rich>
      </c:tx>
      <c:layout>
        <c:manualLayout>
          <c:xMode val="edge"/>
          <c:yMode val="edge"/>
          <c:x val="0.334448510193414"/>
          <c:y val="0.00763029081485747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548876110820701"/>
          <c:y val="0.114454362222862"/>
          <c:w val="0.980554103502352"/>
          <c:h val="0.857687877915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"Berechnet"</c:f>
              <c:strCache>
                <c:ptCount val="1"/>
                <c:pt idx="0">
                  <c:v>Berechnet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'6.Ordn'!$B$14:$B$34</c:f>
              <c:numCache>
                <c:formatCode>General</c:formatCode>
                <c:ptCount val="21"/>
                <c:pt idx="0">
                  <c:v>1</c:v>
                </c:pt>
                <c:pt idx="1">
                  <c:v>1.17</c:v>
                </c:pt>
                <c:pt idx="2">
                  <c:v>1.34</c:v>
                </c:pt>
                <c:pt idx="3">
                  <c:v>1.51</c:v>
                </c:pt>
                <c:pt idx="4">
                  <c:v>1.68</c:v>
                </c:pt>
                <c:pt idx="5">
                  <c:v>1.85</c:v>
                </c:pt>
                <c:pt idx="6">
                  <c:v>2.02</c:v>
                </c:pt>
                <c:pt idx="7">
                  <c:v>2.19</c:v>
                </c:pt>
                <c:pt idx="8">
                  <c:v>2.36</c:v>
                </c:pt>
                <c:pt idx="9">
                  <c:v>2.53</c:v>
                </c:pt>
                <c:pt idx="10">
                  <c:v>2.7</c:v>
                </c:pt>
                <c:pt idx="11">
                  <c:v>2.87</c:v>
                </c:pt>
                <c:pt idx="12">
                  <c:v>3.04</c:v>
                </c:pt>
                <c:pt idx="13">
                  <c:v>3.21</c:v>
                </c:pt>
                <c:pt idx="14">
                  <c:v>3.38</c:v>
                </c:pt>
                <c:pt idx="15">
                  <c:v>3.55</c:v>
                </c:pt>
                <c:pt idx="16">
                  <c:v>3.72</c:v>
                </c:pt>
                <c:pt idx="17">
                  <c:v>3.89</c:v>
                </c:pt>
                <c:pt idx="18">
                  <c:v>4.06</c:v>
                </c:pt>
                <c:pt idx="19">
                  <c:v>4.23</c:v>
                </c:pt>
                <c:pt idx="20">
                  <c:v>4.4</c:v>
                </c:pt>
              </c:numCache>
            </c:numRef>
          </c:xVal>
          <c:yVal>
            <c:numRef>
              <c:f>'6.Ordn'!$C$14:$C$34</c:f>
              <c:numCache>
                <c:formatCode>General</c:formatCode>
                <c:ptCount val="21"/>
                <c:pt idx="0">
                  <c:v>1.59775248839567</c:v>
                </c:pt>
                <c:pt idx="1">
                  <c:v>4.87625412729542</c:v>
                </c:pt>
                <c:pt idx="2">
                  <c:v>9.40611729992609</c:v>
                </c:pt>
                <c:pt idx="3">
                  <c:v>15.0768289574289</c:v>
                </c:pt>
                <c:pt idx="4">
                  <c:v>21.8628298661233</c:v>
                </c:pt>
                <c:pt idx="5">
                  <c:v>29.8084523682815</c:v>
                </c:pt>
                <c:pt idx="6">
                  <c:v>39.0158410544452</c:v>
                </c:pt>
                <c:pt idx="7">
                  <c:v>49.6358563472839</c:v>
                </c:pt>
                <c:pt idx="8">
                  <c:v>61.8619609969959</c:v>
                </c:pt>
                <c:pt idx="9">
                  <c:v>75.9270894882504</c:v>
                </c:pt>
                <c:pt idx="10">
                  <c:v>92.1035003586752</c:v>
                </c:pt>
                <c:pt idx="11">
                  <c:v>110.70561142888</c:v>
                </c:pt>
                <c:pt idx="12">
                  <c:v>132.095817944028</c:v>
                </c:pt>
                <c:pt idx="13">
                  <c:v>156.693293626948</c:v>
                </c:pt>
                <c:pt idx="14">
                  <c:v>184.985774642786</c:v>
                </c:pt>
                <c:pt idx="15">
                  <c:v>217.544326475203</c:v>
                </c:pt>
                <c:pt idx="16">
                  <c:v>255.041093714108</c:v>
                </c:pt>
                <c:pt idx="17">
                  <c:v>298.270032754946</c:v>
                </c:pt>
                <c:pt idx="18">
                  <c:v>348.170627409512</c:v>
                </c:pt>
                <c:pt idx="19">
                  <c:v>405.854587428321</c:v>
                </c:pt>
                <c:pt idx="20">
                  <c:v>472.635529934512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"Original"</c:f>
              <c:strCache>
                <c:ptCount val="1"/>
                <c:pt idx="0">
                  <c:v>Original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marker>
            <c:symbol val="x"/>
            <c:size val="10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'8.Ordn'!$B$3:$B$11</c:f>
              <c:numCache>
                <c:formatCode>General</c:formatCode>
                <c:ptCount val="9"/>
                <c:pt idx="0">
                  <c:v>1.2917</c:v>
                </c:pt>
                <c:pt idx="1">
                  <c:v>1.3637</c:v>
                </c:pt>
                <c:pt idx="2">
                  <c:v>1.5079</c:v>
                </c:pt>
                <c:pt idx="3">
                  <c:v>1.8538</c:v>
                </c:pt>
                <c:pt idx="4">
                  <c:v>2.3356</c:v>
                </c:pt>
                <c:pt idx="5">
                  <c:v>2.9468</c:v>
                </c:pt>
                <c:pt idx="6">
                  <c:v>3.6985</c:v>
                </c:pt>
                <c:pt idx="7">
                  <c:v>4.1243</c:v>
                </c:pt>
                <c:pt idx="8">
                  <c:v>4.4173</c:v>
                </c:pt>
              </c:numCache>
            </c:numRef>
          </c:xVal>
          <c:yVal>
            <c:numRef>
              <c:f>'8.Ordn'!$C$3:$C$11</c:f>
              <c:numCache>
                <c:formatCode>General</c:formatCode>
                <c:ptCount val="9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250</c:v>
                </c:pt>
                <c:pt idx="7">
                  <c:v>370</c:v>
                </c:pt>
                <c:pt idx="8">
                  <c:v>480</c:v>
                </c:pt>
              </c:numCache>
            </c:numRef>
          </c:yVal>
          <c:smooth val="1"/>
        </c:ser>
        <c:axId val="54922629"/>
        <c:axId val="21966014"/>
      </c:scatterChart>
      <c:valAx>
        <c:axId val="54922629"/>
        <c:scaling>
          <c:orientation val="minMax"/>
          <c:max val="4.5"/>
          <c:min val="1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U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910454783063251"/>
              <c:y val="0.9234811402245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21966014"/>
        <c:crossesAt val="0"/>
        <c:crossBetween val="midCat"/>
      </c:valAx>
      <c:valAx>
        <c:axId val="21966014"/>
        <c:scaling>
          <c:orientation val="minMax"/>
          <c:max val="50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  ṁ   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kg/h</a:t>
                </a:r>
              </a:p>
            </c:rich>
          </c:tx>
          <c:layout>
            <c:manualLayout>
              <c:xMode val="edge"/>
              <c:yMode val="edge"/>
              <c:x val="0.00564558285415578"/>
              <c:y val="0.0076302908148574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54922629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3556380364891"/>
          <c:y val="0.0585271038802102"/>
          <c:w val="0.319880809242511"/>
          <c:h val="0.0558635087466705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2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Luftmassenmesser HFM 5-4.7</a:t>
            </a:r>
          </a:p>
        </c:rich>
      </c:tx>
      <c:layout>
        <c:manualLayout>
          <c:xMode val="edge"/>
          <c:yMode val="edge"/>
          <c:x val="0.337543053960964"/>
          <c:y val="0.0076313894888408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529126940548096"/>
          <c:y val="0.114470842332613"/>
          <c:w val="0.987221085209404"/>
          <c:h val="0.851475881929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"Berechnet"</c:f>
              <c:strCache>
                <c:ptCount val="1"/>
                <c:pt idx="0">
                  <c:v>Berechnet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'5.Ordn'!$B$13:$B$33</c:f>
              <c:numCache>
                <c:formatCode>General</c:formatCode>
                <c:ptCount val="21"/>
                <c:pt idx="0">
                  <c:v>1</c:v>
                </c:pt>
                <c:pt idx="1">
                  <c:v>1.17</c:v>
                </c:pt>
                <c:pt idx="2">
                  <c:v>1.34</c:v>
                </c:pt>
                <c:pt idx="3">
                  <c:v>1.51</c:v>
                </c:pt>
                <c:pt idx="4">
                  <c:v>1.68</c:v>
                </c:pt>
                <c:pt idx="5">
                  <c:v>1.85</c:v>
                </c:pt>
                <c:pt idx="6">
                  <c:v>2.02</c:v>
                </c:pt>
                <c:pt idx="7">
                  <c:v>2.19</c:v>
                </c:pt>
                <c:pt idx="8">
                  <c:v>2.36</c:v>
                </c:pt>
                <c:pt idx="9">
                  <c:v>2.53</c:v>
                </c:pt>
                <c:pt idx="10">
                  <c:v>2.7</c:v>
                </c:pt>
                <c:pt idx="11">
                  <c:v>2.87</c:v>
                </c:pt>
                <c:pt idx="12">
                  <c:v>3.04</c:v>
                </c:pt>
                <c:pt idx="13">
                  <c:v>3.21</c:v>
                </c:pt>
                <c:pt idx="14">
                  <c:v>3.38</c:v>
                </c:pt>
                <c:pt idx="15">
                  <c:v>3.55</c:v>
                </c:pt>
                <c:pt idx="16">
                  <c:v>3.72</c:v>
                </c:pt>
                <c:pt idx="17">
                  <c:v>3.89</c:v>
                </c:pt>
                <c:pt idx="18">
                  <c:v>4.06</c:v>
                </c:pt>
                <c:pt idx="19">
                  <c:v>4.23</c:v>
                </c:pt>
                <c:pt idx="20">
                  <c:v>4.4</c:v>
                </c:pt>
              </c:numCache>
            </c:numRef>
          </c:xVal>
          <c:yVal>
            <c:numRef>
              <c:f>'5.Ordn'!$C$13:$C$33</c:f>
              <c:numCache>
                <c:formatCode>General</c:formatCode>
                <c:ptCount val="21"/>
                <c:pt idx="0">
                  <c:v>0.988029922190039</c:v>
                </c:pt>
                <c:pt idx="1">
                  <c:v>4.75623054778749</c:v>
                </c:pt>
                <c:pt idx="2">
                  <c:v>9.42227816505768</c:v>
                </c:pt>
                <c:pt idx="3">
                  <c:v>15.0762350896827</c:v>
                </c:pt>
                <c:pt idx="4">
                  <c:v>21.8101965466676</c:v>
                </c:pt>
                <c:pt idx="5">
                  <c:v>29.7255938339502</c:v>
                </c:pt>
                <c:pt idx="6">
                  <c:v>38.9404974860104</c:v>
                </c:pt>
                <c:pt idx="7">
                  <c:v>49.5969204374797</c:v>
                </c:pt>
                <c:pt idx="8">
                  <c:v>61.8681211867511</c:v>
                </c:pt>
                <c:pt idx="9">
                  <c:v>75.9659069595885</c:v>
                </c:pt>
                <c:pt idx="10">
                  <c:v>92.1479368727361</c:v>
                </c:pt>
                <c:pt idx="11">
                  <c:v>110.725025097528</c:v>
                </c:pt>
                <c:pt idx="12">
                  <c:v>132.068444023499</c:v>
                </c:pt>
                <c:pt idx="13">
                  <c:v>156.61722742199</c:v>
                </c:pt>
                <c:pt idx="14">
                  <c:v>184.885473609765</c:v>
                </c:pt>
                <c:pt idx="15">
                  <c:v>217.469648612613</c:v>
                </c:pt>
                <c:pt idx="16">
                  <c:v>255.055889328962</c:v>
                </c:pt>
                <c:pt idx="17">
                  <c:v>298.427306693487</c:v>
                </c:pt>
                <c:pt idx="18">
                  <c:v>348.47128884072</c:v>
                </c:pt>
                <c:pt idx="19">
                  <c:v>406.186804268661</c:v>
                </c:pt>
                <c:pt idx="20">
                  <c:v>472.691705002383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"Original"</c:f>
              <c:strCache>
                <c:ptCount val="1"/>
                <c:pt idx="0">
                  <c:v>Original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marker>
            <c:symbol val="x"/>
            <c:size val="10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'8.Ordn'!$B$3:$B$11</c:f>
              <c:numCache>
                <c:formatCode>General</c:formatCode>
                <c:ptCount val="9"/>
                <c:pt idx="0">
                  <c:v>1.2917</c:v>
                </c:pt>
                <c:pt idx="1">
                  <c:v>1.3637</c:v>
                </c:pt>
                <c:pt idx="2">
                  <c:v>1.5079</c:v>
                </c:pt>
                <c:pt idx="3">
                  <c:v>1.8538</c:v>
                </c:pt>
                <c:pt idx="4">
                  <c:v>2.3356</c:v>
                </c:pt>
                <c:pt idx="5">
                  <c:v>2.9468</c:v>
                </c:pt>
                <c:pt idx="6">
                  <c:v>3.6985</c:v>
                </c:pt>
                <c:pt idx="7">
                  <c:v>4.1243</c:v>
                </c:pt>
                <c:pt idx="8">
                  <c:v>4.4173</c:v>
                </c:pt>
              </c:numCache>
            </c:numRef>
          </c:xVal>
          <c:yVal>
            <c:numRef>
              <c:f>'8.Ordn'!$C$3:$C$11</c:f>
              <c:numCache>
                <c:formatCode>General</c:formatCode>
                <c:ptCount val="9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250</c:v>
                </c:pt>
                <c:pt idx="7">
                  <c:v>370</c:v>
                </c:pt>
                <c:pt idx="8">
                  <c:v>480</c:v>
                </c:pt>
              </c:numCache>
            </c:numRef>
          </c:yVal>
          <c:smooth val="1"/>
        </c:ser>
        <c:axId val="50152077"/>
        <c:axId val="76848335"/>
      </c:scatterChart>
      <c:valAx>
        <c:axId val="50152077"/>
        <c:scaling>
          <c:orientation val="minMax"/>
          <c:max val="4.5"/>
          <c:min val="1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U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922777417261519"/>
              <c:y val="0.91598272138228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76848335"/>
        <c:crossesAt val="0"/>
        <c:crossBetween val="midCat"/>
      </c:valAx>
      <c:valAx>
        <c:axId val="76848335"/>
        <c:scaling>
          <c:orientation val="minMax"/>
          <c:max val="50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  ṁ   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kg/h</a:t>
                </a:r>
              </a:p>
            </c:rich>
          </c:tx>
          <c:layout>
            <c:manualLayout>
              <c:xMode val="edge"/>
              <c:yMode val="edge"/>
              <c:x val="0.00539110467728248"/>
              <c:y val="0.0076313894888408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50152077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35113817891374"/>
          <c:y val="0.0582475340197278"/>
          <c:w val="0.307358226837061"/>
          <c:h val="0.0635754913960688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2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Luftmassenmesser HFM 5-4.7</a:t>
            </a:r>
          </a:p>
        </c:rich>
      </c:tx>
      <c:layout>
        <c:manualLayout>
          <c:xMode val="edge"/>
          <c:yMode val="edge"/>
          <c:x val="0.336075028837956"/>
          <c:y val="0.00757251035862266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521590852098902"/>
          <c:y val="0.113230461494499"/>
          <c:w val="0.994633632579367"/>
          <c:h val="0.8576225175025"/>
        </c:manualLayout>
      </c:layout>
      <c:scatterChart>
        <c:scatterStyle val="lineMarker"/>
        <c:varyColors val="0"/>
        <c:ser>
          <c:idx val="0"/>
          <c:order val="0"/>
          <c:tx>
            <c:strRef>
              <c:f>"Berechnet"</c:f>
              <c:strCache>
                <c:ptCount val="1"/>
                <c:pt idx="0">
                  <c:v>Berechnet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'4.Ordn'!$B$12:$B$32</c:f>
              <c:numCache>
                <c:formatCode>General</c:formatCode>
                <c:ptCount val="21"/>
                <c:pt idx="0">
                  <c:v>1</c:v>
                </c:pt>
                <c:pt idx="1">
                  <c:v>1.17</c:v>
                </c:pt>
                <c:pt idx="2">
                  <c:v>1.34</c:v>
                </c:pt>
                <c:pt idx="3">
                  <c:v>1.51</c:v>
                </c:pt>
                <c:pt idx="4">
                  <c:v>1.68</c:v>
                </c:pt>
                <c:pt idx="5">
                  <c:v>1.85</c:v>
                </c:pt>
                <c:pt idx="6">
                  <c:v>2.02</c:v>
                </c:pt>
                <c:pt idx="7">
                  <c:v>2.19</c:v>
                </c:pt>
                <c:pt idx="8">
                  <c:v>2.36</c:v>
                </c:pt>
                <c:pt idx="9">
                  <c:v>2.53</c:v>
                </c:pt>
                <c:pt idx="10">
                  <c:v>2.7</c:v>
                </c:pt>
                <c:pt idx="11">
                  <c:v>2.87</c:v>
                </c:pt>
                <c:pt idx="12">
                  <c:v>3.04</c:v>
                </c:pt>
                <c:pt idx="13">
                  <c:v>3.21</c:v>
                </c:pt>
                <c:pt idx="14">
                  <c:v>3.38</c:v>
                </c:pt>
                <c:pt idx="15">
                  <c:v>3.55</c:v>
                </c:pt>
                <c:pt idx="16">
                  <c:v>3.72</c:v>
                </c:pt>
                <c:pt idx="17">
                  <c:v>3.89</c:v>
                </c:pt>
                <c:pt idx="18">
                  <c:v>4.06</c:v>
                </c:pt>
                <c:pt idx="19">
                  <c:v>4.23</c:v>
                </c:pt>
                <c:pt idx="20">
                  <c:v>4.4</c:v>
                </c:pt>
              </c:numCache>
            </c:numRef>
          </c:xVal>
          <c:yVal>
            <c:numRef>
              <c:f>'4.Ordn'!$C$12:$C$32</c:f>
              <c:numCache>
                <c:formatCode>General</c:formatCode>
                <c:ptCount val="21"/>
                <c:pt idx="0">
                  <c:v>1.77016499014233</c:v>
                </c:pt>
                <c:pt idx="1">
                  <c:v>4.92492424490123</c:v>
                </c:pt>
                <c:pt idx="2">
                  <c:v>9.39716082708861</c:v>
                </c:pt>
                <c:pt idx="3">
                  <c:v>15.0772672907237</c:v>
                </c:pt>
                <c:pt idx="4">
                  <c:v>21.9139550106858</c:v>
                </c:pt>
                <c:pt idx="5">
                  <c:v>29.9142541827137</c:v>
                </c:pt>
                <c:pt idx="6">
                  <c:v>39.1435138234064</c:v>
                </c:pt>
                <c:pt idx="7">
                  <c:v>49.7254017702224</c:v>
                </c:pt>
                <c:pt idx="8">
                  <c:v>61.8419046814801</c:v>
                </c:pt>
                <c:pt idx="9">
                  <c:v>75.7333280363579</c:v>
                </c:pt>
                <c:pt idx="10">
                  <c:v>91.698296134894</c:v>
                </c:pt>
                <c:pt idx="11">
                  <c:v>110.093752097986</c:v>
                </c:pt>
                <c:pt idx="12">
                  <c:v>131.334957867393</c:v>
                </c:pt>
                <c:pt idx="13">
                  <c:v>155.895494205731</c:v>
                </c:pt>
                <c:pt idx="14">
                  <c:v>184.307260696478</c:v>
                </c:pt>
                <c:pt idx="15">
                  <c:v>217.160475743971</c:v>
                </c:pt>
                <c:pt idx="16">
                  <c:v>255.103676573408</c:v>
                </c:pt>
                <c:pt idx="17">
                  <c:v>298.843719230845</c:v>
                </c:pt>
                <c:pt idx="18">
                  <c:v>349.1457785832</c:v>
                </c:pt>
                <c:pt idx="19">
                  <c:v>406.833348318249</c:v>
                </c:pt>
                <c:pt idx="20">
                  <c:v>472.788240944628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"Original"</c:f>
              <c:strCache>
                <c:ptCount val="1"/>
                <c:pt idx="0">
                  <c:v>Original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marker>
            <c:symbol val="x"/>
            <c:size val="10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'8.Ordn'!$B$3:$B$11</c:f>
              <c:numCache>
                <c:formatCode>General</c:formatCode>
                <c:ptCount val="9"/>
                <c:pt idx="0">
                  <c:v>1.2917</c:v>
                </c:pt>
                <c:pt idx="1">
                  <c:v>1.3637</c:v>
                </c:pt>
                <c:pt idx="2">
                  <c:v>1.5079</c:v>
                </c:pt>
                <c:pt idx="3">
                  <c:v>1.8538</c:v>
                </c:pt>
                <c:pt idx="4">
                  <c:v>2.3356</c:v>
                </c:pt>
                <c:pt idx="5">
                  <c:v>2.9468</c:v>
                </c:pt>
                <c:pt idx="6">
                  <c:v>3.6985</c:v>
                </c:pt>
                <c:pt idx="7">
                  <c:v>4.1243</c:v>
                </c:pt>
                <c:pt idx="8">
                  <c:v>4.4173</c:v>
                </c:pt>
              </c:numCache>
            </c:numRef>
          </c:xVal>
          <c:yVal>
            <c:numRef>
              <c:f>'8.Ordn'!$C$3:$C$11</c:f>
              <c:numCache>
                <c:formatCode>General</c:formatCode>
                <c:ptCount val="9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250</c:v>
                </c:pt>
                <c:pt idx="7">
                  <c:v>370</c:v>
                </c:pt>
                <c:pt idx="8">
                  <c:v>480</c:v>
                </c:pt>
              </c:numCache>
            </c:numRef>
          </c:yVal>
          <c:smooth val="1"/>
        </c:ser>
        <c:axId val="82982889"/>
        <c:axId val="32776591"/>
      </c:scatterChart>
      <c:valAx>
        <c:axId val="82982889"/>
        <c:scaling>
          <c:orientation val="minMax"/>
          <c:max val="4.5"/>
          <c:min val="1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U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920507548021466"/>
              <c:y val="0.91648806972424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32776591"/>
        <c:crossesAt val="0"/>
        <c:crossBetween val="midCat"/>
      </c:valAx>
      <c:valAx>
        <c:axId val="32776591"/>
        <c:scaling>
          <c:orientation val="minMax"/>
          <c:max val="50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  ṁ   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kg/h</a:t>
                </a:r>
              </a:p>
            </c:rich>
          </c:tx>
          <c:layout>
            <c:manualLayout>
              <c:xMode val="edge"/>
              <c:yMode val="edge"/>
              <c:x val="0.00536636742063293"/>
              <c:y val="0.0075725103586226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82982889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39452302136624"/>
          <c:y val="0.0580124312352647"/>
          <c:w val="0.298425117865383"/>
          <c:h val="0.0627277273701507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2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Luftmassenmesser HFM 5-4.7</a:t>
            </a:r>
          </a:p>
        </c:rich>
      </c:tx>
      <c:layout>
        <c:manualLayout>
          <c:xMode val="edge"/>
          <c:yMode val="edge"/>
          <c:x val="0.337813072693952"/>
          <c:y val="0.0076308401123029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534514355528406"/>
          <c:y val="0.114174645453891"/>
          <c:w val="0.994451231928324"/>
          <c:h val="0.850190771002808"/>
        </c:manualLayout>
      </c:layout>
      <c:scatterChart>
        <c:scatterStyle val="lineMarker"/>
        <c:varyColors val="0"/>
        <c:ser>
          <c:idx val="0"/>
          <c:order val="0"/>
          <c:tx>
            <c:strRef>
              <c:f>"Berechnet"</c:f>
              <c:strCache>
                <c:ptCount val="1"/>
                <c:pt idx="0">
                  <c:v>Berechnet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'3.Ordn'!$B$11:$B$31</c:f>
              <c:numCache>
                <c:formatCode>General</c:formatCode>
                <c:ptCount val="21"/>
                <c:pt idx="0">
                  <c:v>1</c:v>
                </c:pt>
                <c:pt idx="1">
                  <c:v>1.17</c:v>
                </c:pt>
                <c:pt idx="2">
                  <c:v>1.34</c:v>
                </c:pt>
                <c:pt idx="3">
                  <c:v>1.51</c:v>
                </c:pt>
                <c:pt idx="4">
                  <c:v>1.68</c:v>
                </c:pt>
                <c:pt idx="5">
                  <c:v>1.85</c:v>
                </c:pt>
                <c:pt idx="6">
                  <c:v>2.02</c:v>
                </c:pt>
                <c:pt idx="7">
                  <c:v>2.19</c:v>
                </c:pt>
                <c:pt idx="8">
                  <c:v>2.36</c:v>
                </c:pt>
                <c:pt idx="9">
                  <c:v>2.53</c:v>
                </c:pt>
                <c:pt idx="10">
                  <c:v>2.7</c:v>
                </c:pt>
                <c:pt idx="11">
                  <c:v>2.87</c:v>
                </c:pt>
                <c:pt idx="12">
                  <c:v>3.04</c:v>
                </c:pt>
                <c:pt idx="13">
                  <c:v>3.21</c:v>
                </c:pt>
                <c:pt idx="14">
                  <c:v>3.38</c:v>
                </c:pt>
                <c:pt idx="15">
                  <c:v>3.55</c:v>
                </c:pt>
                <c:pt idx="16">
                  <c:v>3.72</c:v>
                </c:pt>
                <c:pt idx="17">
                  <c:v>3.89</c:v>
                </c:pt>
                <c:pt idx="18">
                  <c:v>4.06</c:v>
                </c:pt>
                <c:pt idx="19">
                  <c:v>4.23</c:v>
                </c:pt>
                <c:pt idx="20">
                  <c:v>4.4</c:v>
                </c:pt>
              </c:numCache>
            </c:numRef>
          </c:xVal>
          <c:yVal>
            <c:numRef>
              <c:f>'3.Ordn'!$C$11:$C$31</c:f>
              <c:numCache>
                <c:formatCode>General</c:formatCode>
                <c:ptCount val="21"/>
                <c:pt idx="0">
                  <c:v>-2.69819790259747</c:v>
                </c:pt>
                <c:pt idx="1">
                  <c:v>3.64563303973323</c:v>
                </c:pt>
                <c:pt idx="2">
                  <c:v>9.71817645692925</c:v>
                </c:pt>
                <c:pt idx="3">
                  <c:v>15.8709885983367</c:v>
                </c:pt>
                <c:pt idx="4">
                  <c:v>22.4556257133016</c:v>
                </c:pt>
                <c:pt idx="5">
                  <c:v>29.8236440511701</c:v>
                </c:pt>
                <c:pt idx="6">
                  <c:v>38.3265998612881</c:v>
                </c:pt>
                <c:pt idx="7">
                  <c:v>48.3160493930019</c:v>
                </c:pt>
                <c:pt idx="8">
                  <c:v>60.1435488956573</c:v>
                </c:pt>
                <c:pt idx="9">
                  <c:v>74.1606546186007</c:v>
                </c:pt>
                <c:pt idx="10">
                  <c:v>90.718922811178</c:v>
                </c:pt>
                <c:pt idx="11">
                  <c:v>110.169909722735</c:v>
                </c:pt>
                <c:pt idx="12">
                  <c:v>132.865171602618</c:v>
                </c:pt>
                <c:pt idx="13">
                  <c:v>159.156264700174</c:v>
                </c:pt>
                <c:pt idx="14">
                  <c:v>189.394745264747</c:v>
                </c:pt>
                <c:pt idx="15">
                  <c:v>223.932169545685</c:v>
                </c:pt>
                <c:pt idx="16">
                  <c:v>263.120093792333</c:v>
                </c:pt>
                <c:pt idx="17">
                  <c:v>307.310074254038</c:v>
                </c:pt>
                <c:pt idx="18">
                  <c:v>356.853667180144</c:v>
                </c:pt>
                <c:pt idx="19">
                  <c:v>412.10242882</c:v>
                </c:pt>
                <c:pt idx="20">
                  <c:v>473.40791542295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"Original"</c:f>
              <c:strCache>
                <c:ptCount val="1"/>
                <c:pt idx="0">
                  <c:v>Original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marker>
            <c:symbol val="x"/>
            <c:size val="10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'8.Ordn'!$B$3:$B$11</c:f>
              <c:numCache>
                <c:formatCode>General</c:formatCode>
                <c:ptCount val="9"/>
                <c:pt idx="0">
                  <c:v>1.2917</c:v>
                </c:pt>
                <c:pt idx="1">
                  <c:v>1.3637</c:v>
                </c:pt>
                <c:pt idx="2">
                  <c:v>1.5079</c:v>
                </c:pt>
                <c:pt idx="3">
                  <c:v>1.8538</c:v>
                </c:pt>
                <c:pt idx="4">
                  <c:v>2.3356</c:v>
                </c:pt>
                <c:pt idx="5">
                  <c:v>2.9468</c:v>
                </c:pt>
                <c:pt idx="6">
                  <c:v>3.6985</c:v>
                </c:pt>
                <c:pt idx="7">
                  <c:v>4.1243</c:v>
                </c:pt>
                <c:pt idx="8">
                  <c:v>4.4173</c:v>
                </c:pt>
              </c:numCache>
            </c:numRef>
          </c:xVal>
          <c:yVal>
            <c:numRef>
              <c:f>'8.Ordn'!$C$3:$C$11</c:f>
              <c:numCache>
                <c:formatCode>General</c:formatCode>
                <c:ptCount val="9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250</c:v>
                </c:pt>
                <c:pt idx="7">
                  <c:v>370</c:v>
                </c:pt>
                <c:pt idx="8">
                  <c:v>480</c:v>
                </c:pt>
              </c:numCache>
            </c:numRef>
          </c:yVal>
          <c:smooth val="1"/>
        </c:ser>
        <c:axId val="71140996"/>
        <c:axId val="96601132"/>
      </c:scatterChart>
      <c:valAx>
        <c:axId val="71140996"/>
        <c:scaling>
          <c:orientation val="minMax"/>
          <c:max val="4.5"/>
          <c:min val="1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U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921451842801873"/>
              <c:y val="0.915988769707005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96601132"/>
        <c:crossesAt val="0"/>
        <c:crossBetween val="midCat"/>
      </c:valAx>
      <c:valAx>
        <c:axId val="96601132"/>
        <c:scaling>
          <c:orientation val="minMax"/>
          <c:max val="50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  ṁ   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kg/h</a:t>
                </a:r>
              </a:p>
            </c:rich>
          </c:tx>
          <c:layout>
            <c:manualLayout>
              <c:xMode val="edge"/>
              <c:yMode val="edge"/>
              <c:x val="0.00549786194257789"/>
              <c:y val="0.0076308401123029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71140996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38084813928626"/>
          <c:y val="0.0583153347732181"/>
          <c:w val="0.308557755943593"/>
          <c:h val="0.0635709143268539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2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Luftmassenmesser HFM 5-4.7</a:t>
            </a:r>
          </a:p>
        </c:rich>
      </c:tx>
      <c:layout>
        <c:manualLayout>
          <c:xMode val="edge"/>
          <c:yMode val="edge"/>
          <c:x val="0.33654037886341"/>
          <c:y val="0.0075215422812910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523429710867398"/>
          <c:y val="0.113115232948737"/>
          <c:w val="0.986191425722832"/>
          <c:h val="0.860084708631517"/>
        </c:manualLayout>
      </c:layout>
      <c:scatterChart>
        <c:scatterStyle val="lineMarker"/>
        <c:varyColors val="0"/>
        <c:ser>
          <c:idx val="0"/>
          <c:order val="0"/>
          <c:tx>
            <c:strRef>
              <c:f>"Berechnet"</c:f>
              <c:strCache>
                <c:ptCount val="1"/>
                <c:pt idx="0">
                  <c:v>Berechnet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126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'2.Ordn'!$B$10:$B$30</c:f>
              <c:numCache>
                <c:formatCode>General</c:formatCode>
                <c:ptCount val="21"/>
                <c:pt idx="0">
                  <c:v>1</c:v>
                </c:pt>
                <c:pt idx="1">
                  <c:v>1.17</c:v>
                </c:pt>
                <c:pt idx="2">
                  <c:v>1.34</c:v>
                </c:pt>
                <c:pt idx="3">
                  <c:v>1.51</c:v>
                </c:pt>
                <c:pt idx="4">
                  <c:v>1.68</c:v>
                </c:pt>
                <c:pt idx="5">
                  <c:v>1.85</c:v>
                </c:pt>
                <c:pt idx="6">
                  <c:v>2.02</c:v>
                </c:pt>
                <c:pt idx="7">
                  <c:v>2.19</c:v>
                </c:pt>
                <c:pt idx="8">
                  <c:v>2.36</c:v>
                </c:pt>
                <c:pt idx="9">
                  <c:v>2.53</c:v>
                </c:pt>
                <c:pt idx="10">
                  <c:v>2.7</c:v>
                </c:pt>
                <c:pt idx="11">
                  <c:v>2.87</c:v>
                </c:pt>
                <c:pt idx="12">
                  <c:v>3.04</c:v>
                </c:pt>
                <c:pt idx="13">
                  <c:v>3.21</c:v>
                </c:pt>
                <c:pt idx="14">
                  <c:v>3.38</c:v>
                </c:pt>
                <c:pt idx="15">
                  <c:v>3.55</c:v>
                </c:pt>
                <c:pt idx="16">
                  <c:v>3.72</c:v>
                </c:pt>
                <c:pt idx="17">
                  <c:v>3.89</c:v>
                </c:pt>
                <c:pt idx="18">
                  <c:v>4.06</c:v>
                </c:pt>
                <c:pt idx="19">
                  <c:v>4.23</c:v>
                </c:pt>
                <c:pt idx="20">
                  <c:v>4.4</c:v>
                </c:pt>
              </c:numCache>
            </c:numRef>
          </c:xVal>
          <c:yVal>
            <c:numRef>
              <c:f>'2.Ordn'!$C$10:$C$30</c:f>
              <c:numCache>
                <c:formatCode>General</c:formatCode>
                <c:ptCount val="21"/>
                <c:pt idx="0">
                  <c:v>20.4457626926719</c:v>
                </c:pt>
                <c:pt idx="1">
                  <c:v>12.0199297480836</c:v>
                </c:pt>
                <c:pt idx="2">
                  <c:v>6.86994290166466</c:v>
                </c:pt>
                <c:pt idx="3">
                  <c:v>4.99580215341496</c:v>
                </c:pt>
                <c:pt idx="4">
                  <c:v>6.39750750333457</c:v>
                </c:pt>
                <c:pt idx="5">
                  <c:v>11.0750589514234</c:v>
                </c:pt>
                <c:pt idx="6">
                  <c:v>19.0284564976815</c:v>
                </c:pt>
                <c:pt idx="7">
                  <c:v>30.2577001421089</c:v>
                </c:pt>
                <c:pt idx="8">
                  <c:v>44.7627898847056</c:v>
                </c:pt>
                <c:pt idx="9">
                  <c:v>62.5437257254715</c:v>
                </c:pt>
                <c:pt idx="10">
                  <c:v>83.6005076644068</c:v>
                </c:pt>
                <c:pt idx="11">
                  <c:v>107.933135701511</c:v>
                </c:pt>
                <c:pt idx="12">
                  <c:v>135.541609836785</c:v>
                </c:pt>
                <c:pt idx="13">
                  <c:v>166.425930070228</c:v>
                </c:pt>
                <c:pt idx="14">
                  <c:v>200.58609640184</c:v>
                </c:pt>
                <c:pt idx="15">
                  <c:v>238.022108831622</c:v>
                </c:pt>
                <c:pt idx="16">
                  <c:v>278.733967359573</c:v>
                </c:pt>
                <c:pt idx="17">
                  <c:v>322.721671985693</c:v>
                </c:pt>
                <c:pt idx="18">
                  <c:v>369.985222709983</c:v>
                </c:pt>
                <c:pt idx="19">
                  <c:v>420.524619532442</c:v>
                </c:pt>
                <c:pt idx="20">
                  <c:v>474.339862453069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"Original"</c:f>
              <c:strCache>
                <c:ptCount val="1"/>
                <c:pt idx="0">
                  <c:v>Original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marker>
            <c:symbol val="x"/>
            <c:size val="10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'8.Ordn'!$B$3:$B$11</c:f>
              <c:numCache>
                <c:formatCode>General</c:formatCode>
                <c:ptCount val="9"/>
                <c:pt idx="0">
                  <c:v>1.2917</c:v>
                </c:pt>
                <c:pt idx="1">
                  <c:v>1.3637</c:v>
                </c:pt>
                <c:pt idx="2">
                  <c:v>1.5079</c:v>
                </c:pt>
                <c:pt idx="3">
                  <c:v>1.8538</c:v>
                </c:pt>
                <c:pt idx="4">
                  <c:v>2.3356</c:v>
                </c:pt>
                <c:pt idx="5">
                  <c:v>2.9468</c:v>
                </c:pt>
                <c:pt idx="6">
                  <c:v>3.6985</c:v>
                </c:pt>
                <c:pt idx="7">
                  <c:v>4.1243</c:v>
                </c:pt>
                <c:pt idx="8">
                  <c:v>4.4173</c:v>
                </c:pt>
              </c:numCache>
            </c:numRef>
          </c:xVal>
          <c:yVal>
            <c:numRef>
              <c:f>'8.Ordn'!$C$3:$C$11</c:f>
              <c:numCache>
                <c:formatCode>General</c:formatCode>
                <c:ptCount val="9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250</c:v>
                </c:pt>
                <c:pt idx="7">
                  <c:v>370</c:v>
                </c:pt>
                <c:pt idx="8">
                  <c:v>480</c:v>
                </c:pt>
              </c:numCache>
            </c:numRef>
          </c:yVal>
          <c:smooth val="1"/>
        </c:ser>
        <c:axId val="61792282"/>
        <c:axId val="41183403"/>
      </c:scatterChart>
      <c:valAx>
        <c:axId val="61792282"/>
        <c:scaling>
          <c:orientation val="minMax"/>
          <c:max val="4.5"/>
          <c:min val="1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U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V</a:t>
                </a:r>
              </a:p>
            </c:rich>
          </c:tx>
          <c:layout>
            <c:manualLayout>
              <c:xMode val="edge"/>
              <c:yMode val="edge"/>
              <c:x val="0.922283150548355"/>
              <c:y val="0.91653278808237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41183403"/>
        <c:crossesAt val="0"/>
        <c:crossBetween val="midCat"/>
      </c:valAx>
      <c:valAx>
        <c:axId val="41183403"/>
        <c:scaling>
          <c:orientation val="minMax"/>
          <c:max val="50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  ṁ   </a:t>
                </a: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kg/h</a:t>
                </a:r>
              </a:p>
            </c:rich>
          </c:tx>
          <c:layout>
            <c:manualLayout>
              <c:xMode val="edge"/>
              <c:yMode val="edge"/>
              <c:x val="0.00533399800598205"/>
              <c:y val="0.0075215422812910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61792282"/>
        <c:crossesAt val="1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29777157385712"/>
          <c:y val="0.05827795223837"/>
          <c:w val="0.303155690712398"/>
          <c:h val="0.0551376615789089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30240</xdr:colOff>
      <xdr:row>1</xdr:row>
      <xdr:rowOff>73800</xdr:rowOff>
    </xdr:from>
    <xdr:to>
      <xdr:col>26</xdr:col>
      <xdr:colOff>281160</xdr:colOff>
      <xdr:row>27</xdr:row>
      <xdr:rowOff>126360</xdr:rowOff>
    </xdr:to>
    <xdr:graphicFrame>
      <xdr:nvGraphicFramePr>
        <xdr:cNvPr id="0" name="Chart 1"/>
        <xdr:cNvGraphicFramePr/>
      </xdr:nvGraphicFramePr>
      <xdr:xfrm>
        <a:off x="2081880" y="264240"/>
        <a:ext cx="7641000" cy="5009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19800</xdr:colOff>
      <xdr:row>1</xdr:row>
      <xdr:rowOff>47880</xdr:rowOff>
    </xdr:from>
    <xdr:to>
      <xdr:col>26</xdr:col>
      <xdr:colOff>271080</xdr:colOff>
      <xdr:row>31</xdr:row>
      <xdr:rowOff>75240</xdr:rowOff>
    </xdr:to>
    <xdr:graphicFrame>
      <xdr:nvGraphicFramePr>
        <xdr:cNvPr id="1" name="Chart 1"/>
        <xdr:cNvGraphicFramePr/>
      </xdr:nvGraphicFramePr>
      <xdr:xfrm>
        <a:off x="2061360" y="238320"/>
        <a:ext cx="7641360" cy="5028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39960</xdr:colOff>
      <xdr:row>1</xdr:row>
      <xdr:rowOff>47880</xdr:rowOff>
    </xdr:from>
    <xdr:to>
      <xdr:col>26</xdr:col>
      <xdr:colOff>281160</xdr:colOff>
      <xdr:row>31</xdr:row>
      <xdr:rowOff>65520</xdr:rowOff>
    </xdr:to>
    <xdr:graphicFrame>
      <xdr:nvGraphicFramePr>
        <xdr:cNvPr id="2" name="Chart 2"/>
        <xdr:cNvGraphicFramePr/>
      </xdr:nvGraphicFramePr>
      <xdr:xfrm>
        <a:off x="2081520" y="238320"/>
        <a:ext cx="7631280" cy="5019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30240</xdr:colOff>
      <xdr:row>1</xdr:row>
      <xdr:rowOff>38520</xdr:rowOff>
    </xdr:from>
    <xdr:to>
      <xdr:col>20</xdr:col>
      <xdr:colOff>351720</xdr:colOff>
      <xdr:row>31</xdr:row>
      <xdr:rowOff>37080</xdr:rowOff>
    </xdr:to>
    <xdr:graphicFrame>
      <xdr:nvGraphicFramePr>
        <xdr:cNvPr id="3" name="Chart 3"/>
        <xdr:cNvGraphicFramePr/>
      </xdr:nvGraphicFramePr>
      <xdr:xfrm>
        <a:off x="2348640" y="228960"/>
        <a:ext cx="7165440" cy="500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77400</xdr:colOff>
      <xdr:row>1</xdr:row>
      <xdr:rowOff>56880</xdr:rowOff>
    </xdr:from>
    <xdr:to>
      <xdr:col>11</xdr:col>
      <xdr:colOff>730800</xdr:colOff>
      <xdr:row>31</xdr:row>
      <xdr:rowOff>56160</xdr:rowOff>
    </xdr:to>
    <xdr:graphicFrame>
      <xdr:nvGraphicFramePr>
        <xdr:cNvPr id="4" name="Chart 1"/>
        <xdr:cNvGraphicFramePr/>
      </xdr:nvGraphicFramePr>
      <xdr:xfrm>
        <a:off x="2414880" y="247320"/>
        <a:ext cx="6886440" cy="5000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136080</xdr:colOff>
      <xdr:row>1</xdr:row>
      <xdr:rowOff>47880</xdr:rowOff>
    </xdr:from>
    <xdr:to>
      <xdr:col>11</xdr:col>
      <xdr:colOff>553680</xdr:colOff>
      <xdr:row>31</xdr:row>
      <xdr:rowOff>46440</xdr:rowOff>
    </xdr:to>
    <xdr:graphicFrame>
      <xdr:nvGraphicFramePr>
        <xdr:cNvPr id="5" name="Chart 2"/>
        <xdr:cNvGraphicFramePr/>
      </xdr:nvGraphicFramePr>
      <xdr:xfrm>
        <a:off x="2419560" y="238320"/>
        <a:ext cx="7211520" cy="500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60120</xdr:colOff>
      <xdr:row>1</xdr:row>
      <xdr:rowOff>28080</xdr:rowOff>
    </xdr:from>
    <xdr:to>
      <xdr:col>37</xdr:col>
      <xdr:colOff>69840</xdr:colOff>
      <xdr:row>31</xdr:row>
      <xdr:rowOff>65520</xdr:rowOff>
    </xdr:to>
    <xdr:graphicFrame>
      <xdr:nvGraphicFramePr>
        <xdr:cNvPr id="6" name="Chart 1"/>
        <xdr:cNvGraphicFramePr/>
      </xdr:nvGraphicFramePr>
      <xdr:xfrm>
        <a:off x="2397600" y="218520"/>
        <a:ext cx="7177680" cy="50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28800</xdr:colOff>
      <xdr:row>1</xdr:row>
      <xdr:rowOff>56880</xdr:rowOff>
    </xdr:from>
    <xdr:to>
      <xdr:col>12</xdr:col>
      <xdr:colOff>87840</xdr:colOff>
      <xdr:row>31</xdr:row>
      <xdr:rowOff>55800</xdr:rowOff>
    </xdr:to>
    <xdr:graphicFrame>
      <xdr:nvGraphicFramePr>
        <xdr:cNvPr id="7" name="Chart 1"/>
        <xdr:cNvGraphicFramePr/>
      </xdr:nvGraphicFramePr>
      <xdr:xfrm>
        <a:off x="2366280" y="247320"/>
        <a:ext cx="7071480" cy="500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77400</xdr:colOff>
      <xdr:row>1</xdr:row>
      <xdr:rowOff>48960</xdr:rowOff>
    </xdr:from>
    <xdr:to>
      <xdr:col>19</xdr:col>
      <xdr:colOff>64800</xdr:colOff>
      <xdr:row>30</xdr:row>
      <xdr:rowOff>138960</xdr:rowOff>
    </xdr:to>
    <xdr:graphicFrame>
      <xdr:nvGraphicFramePr>
        <xdr:cNvPr id="8" name="Chart 1"/>
        <xdr:cNvGraphicFramePr/>
      </xdr:nvGraphicFramePr>
      <xdr:xfrm>
        <a:off x="2414880" y="239400"/>
        <a:ext cx="7221240" cy="4929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40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F29" activeCellId="0" sqref="F29"/>
    </sheetView>
  </sheetViews>
  <sheetFormatPr defaultColWidth="11.42578125" defaultRowHeight="14.65" zeroHeight="false" outlineLevelRow="0" outlineLevelCol="0"/>
  <cols>
    <col collapsed="false" customWidth="true" hidden="false" outlineLevel="0" max="1" min="1" style="1" width="10.13"/>
    <col collapsed="false" customWidth="true" hidden="false" outlineLevel="0" max="2" min="2" style="1" width="6.99"/>
    <col collapsed="false" customWidth="true" hidden="false" outlineLevel="0" max="3" min="3" style="1" width="11.99"/>
    <col collapsed="false" customWidth="true" hidden="false" outlineLevel="0" max="27" min="4" style="1" width="4.56"/>
    <col collapsed="false" customWidth="true" hidden="false" outlineLevel="0" max="28" min="28" style="1" width="9.41"/>
    <col collapsed="false" customWidth="true" hidden="false" outlineLevel="0" max="29" min="29" style="1" width="6.99"/>
    <col collapsed="false" customWidth="true" hidden="false" outlineLevel="0" max="38" min="30" style="1" width="11.99"/>
    <col collapsed="false" customWidth="true" hidden="false" outlineLevel="0" max="39" min="39" style="1" width="3.7"/>
    <col collapsed="false" customWidth="true" hidden="false" outlineLevel="0" max="40" min="40" style="1" width="21.7"/>
    <col collapsed="false" customWidth="true" hidden="false" outlineLevel="0" max="41" min="41" style="1" width="12.56"/>
    <col collapsed="false" customWidth="true" hidden="false" outlineLevel="0" max="42" min="42" style="1" width="2.42"/>
    <col collapsed="false" customWidth="true" hidden="false" outlineLevel="0" max="43" min="43" style="1" width="12.99"/>
    <col collapsed="false" customWidth="true" hidden="false" outlineLevel="0" max="53" min="44" style="1" width="12.56"/>
    <col collapsed="false" customWidth="false" hidden="false" outlineLevel="0" max="257" min="54" style="1" width="11.43"/>
    <col collapsed="false" customWidth="false" hidden="false" outlineLevel="0" max="16384" min="258" style="2" width="11.43"/>
  </cols>
  <sheetData>
    <row r="1" customFormat="false" ht="15" hidden="false" customHeight="false" outlineLevel="0" collapsed="false">
      <c r="A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 t="s">
        <v>1</v>
      </c>
      <c r="AC1" s="4"/>
      <c r="AD1" s="4"/>
      <c r="AE1" s="4"/>
      <c r="AF1" s="4"/>
      <c r="AG1" s="4"/>
      <c r="AH1" s="4"/>
      <c r="AI1" s="4"/>
      <c r="AJ1" s="4"/>
      <c r="AK1" s="4"/>
    </row>
    <row r="2" customFormat="false" ht="24.05" hidden="false" customHeight="false" outlineLevel="0" collapsed="false">
      <c r="A2" s="5" t="s">
        <v>2</v>
      </c>
      <c r="B2" s="6" t="s">
        <v>3</v>
      </c>
      <c r="C2" s="6" t="s">
        <v>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n">
        <v>0</v>
      </c>
      <c r="AC2" s="4" t="n">
        <f aca="false">AB2+1</f>
        <v>1</v>
      </c>
      <c r="AD2" s="4" t="n">
        <f aca="false">AC2+1</f>
        <v>2</v>
      </c>
      <c r="AE2" s="4" t="n">
        <f aca="false">AD2+1</f>
        <v>3</v>
      </c>
      <c r="AF2" s="4" t="n">
        <f aca="false">AE2+1</f>
        <v>4</v>
      </c>
      <c r="AG2" s="4" t="n">
        <f aca="false">AF2+1</f>
        <v>5</v>
      </c>
      <c r="AH2" s="4" t="n">
        <v>6</v>
      </c>
      <c r="AI2" s="4" t="n">
        <v>7</v>
      </c>
      <c r="AJ2" s="4" t="n">
        <v>8</v>
      </c>
      <c r="AK2" s="4" t="n">
        <v>9</v>
      </c>
      <c r="AL2" s="7" t="n">
        <v>10</v>
      </c>
      <c r="AN2" s="8" t="s">
        <v>5</v>
      </c>
      <c r="AO2" s="4"/>
      <c r="AQ2" s="8" t="s">
        <v>6</v>
      </c>
      <c r="AR2" s="4"/>
      <c r="AS2" s="4"/>
      <c r="AT2" s="4"/>
      <c r="AU2" s="4"/>
      <c r="AV2" s="4"/>
      <c r="AW2" s="4"/>
      <c r="AX2" s="4"/>
      <c r="AY2" s="4"/>
      <c r="BA2" s="8"/>
    </row>
    <row r="3" customFormat="false" ht="14.65" hidden="false" customHeight="false" outlineLevel="0" collapsed="false">
      <c r="A3" s="9" t="n">
        <v>1</v>
      </c>
      <c r="B3" s="10" t="n">
        <v>4</v>
      </c>
      <c r="C3" s="11" t="n">
        <v>331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n">
        <f aca="false">POWER($B3,AB$2)</f>
        <v>1</v>
      </c>
      <c r="AC3" s="4" t="n">
        <f aca="false">POWER($B3,AC$2)</f>
        <v>4</v>
      </c>
      <c r="AD3" s="4" t="n">
        <f aca="false">POWER($B3,AD$2)</f>
        <v>16</v>
      </c>
      <c r="AE3" s="4" t="n">
        <f aca="false">POWER($B3,AE$2)</f>
        <v>64</v>
      </c>
      <c r="AF3" s="4" t="n">
        <f aca="false">POWER($B3,AF$2)</f>
        <v>256</v>
      </c>
      <c r="AG3" s="4" t="n">
        <f aca="false">POWER($B3,AG$2)</f>
        <v>1024</v>
      </c>
      <c r="AH3" s="4" t="n">
        <f aca="false">POWER($B3,AH$2)</f>
        <v>4096</v>
      </c>
      <c r="AI3" s="4" t="n">
        <f aca="false">POWER($B3,AI$2)</f>
        <v>16384</v>
      </c>
      <c r="AJ3" s="4" t="n">
        <f aca="false">POWER($B3,AJ$2)</f>
        <v>65536</v>
      </c>
      <c r="AK3" s="4" t="n">
        <f aca="false">POWER($B3,AK$2)</f>
        <v>262144</v>
      </c>
      <c r="AL3" s="4" t="n">
        <f aca="false">POWER($B3,AL$2)</f>
        <v>1048576</v>
      </c>
      <c r="AN3" s="4" t="s">
        <v>7</v>
      </c>
      <c r="AO3" s="4" t="n">
        <f aca="false" t="array" ref="AO3:AO13">MMULT(AQ3:BA13,C3:C13)</f>
        <v>-5122.55468260056</v>
      </c>
      <c r="AQ3" s="4" t="n">
        <f aca="false" t="array" ref="AQ3:BA13">MINVERSE(AB3:AL13)</f>
        <v>1442.39679625013</v>
      </c>
      <c r="AR3" s="4" t="n">
        <v>-28392.6542888848</v>
      </c>
      <c r="AS3" s="4" t="n">
        <v>46406.1483076051</v>
      </c>
      <c r="AT3" s="4" t="n">
        <v>-22961.5134226039</v>
      </c>
      <c r="AU3" s="4" t="n">
        <v>5184.57205134828</v>
      </c>
      <c r="AV3" s="4" t="n">
        <v>-1488.24173088824</v>
      </c>
      <c r="AW3" s="4" t="n">
        <v>514.487501770267</v>
      </c>
      <c r="AX3" s="4" t="n">
        <v>-580.96668531314</v>
      </c>
      <c r="AY3" s="4" t="n">
        <v>-1719.34014420481</v>
      </c>
      <c r="AZ3" s="4" t="n">
        <v>896.999059419473</v>
      </c>
      <c r="BA3" s="8" t="n">
        <v>699.112555607513</v>
      </c>
    </row>
    <row r="4" customFormat="false" ht="14.65" hidden="false" customHeight="false" outlineLevel="0" collapsed="false">
      <c r="A4" s="12" t="n">
        <v>2</v>
      </c>
      <c r="B4" s="13" t="n">
        <v>1.2917</v>
      </c>
      <c r="C4" s="14" t="n">
        <v>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 t="n">
        <f aca="false">POWER($B4,AB$2)</f>
        <v>1</v>
      </c>
      <c r="AC4" s="4" t="n">
        <f aca="false">POWER($B4,AC$2)</f>
        <v>1.2917</v>
      </c>
      <c r="AD4" s="4" t="n">
        <f aca="false">POWER($B4,AD$2)</f>
        <v>1.66848889</v>
      </c>
      <c r="AE4" s="4" t="n">
        <f aca="false">POWER($B4,AE$2)</f>
        <v>2.155187099213</v>
      </c>
      <c r="AF4" s="4" t="n">
        <f aca="false">POWER($B4,AF$2)</f>
        <v>2.78385517605343</v>
      </c>
      <c r="AG4" s="4" t="n">
        <f aca="false">POWER($B4,AG$2)</f>
        <v>3.59590573090822</v>
      </c>
      <c r="AH4" s="4" t="n">
        <f aca="false">POWER($B4,AH$2)</f>
        <v>4.64483143261415</v>
      </c>
      <c r="AI4" s="4" t="n">
        <f aca="false">POWER($B4,AI$2)</f>
        <v>5.99972876150769</v>
      </c>
      <c r="AJ4" s="4" t="n">
        <f aca="false">POWER($B4,AJ$2)</f>
        <v>7.74984964123949</v>
      </c>
      <c r="AK4" s="4" t="n">
        <f aca="false">POWER($B4,AK$2)</f>
        <v>10.010480781589</v>
      </c>
      <c r="AL4" s="4" t="n">
        <f aca="false">POWER($B4,AL$2)</f>
        <v>12.9305380255786</v>
      </c>
      <c r="AN4" s="4" t="s">
        <v>8</v>
      </c>
      <c r="AO4" s="4" t="n">
        <v>24207.7969916537</v>
      </c>
      <c r="AQ4" s="4" t="n">
        <v>-7541.60954349284</v>
      </c>
      <c r="AR4" s="4" t="n">
        <v>133569.06145058</v>
      </c>
      <c r="AS4" s="4" t="n">
        <v>-220207.717716541</v>
      </c>
      <c r="AT4" s="4" t="n">
        <v>110567.77807998</v>
      </c>
      <c r="AU4" s="4" t="n">
        <v>-25607.0876525486</v>
      </c>
      <c r="AV4" s="4" t="n">
        <v>7516.17257547854</v>
      </c>
      <c r="AW4" s="4" t="n">
        <v>-2644.04137355825</v>
      </c>
      <c r="AX4" s="4" t="n">
        <v>3025.7595465192</v>
      </c>
      <c r="AY4" s="4" t="n">
        <v>9002.56967144502</v>
      </c>
      <c r="AZ4" s="4" t="n">
        <v>-4017.23390771446</v>
      </c>
      <c r="BA4" s="8" t="n">
        <v>-3663.6511302463</v>
      </c>
    </row>
    <row r="5" customFormat="false" ht="14.65" hidden="false" customHeight="false" outlineLevel="0" collapsed="false">
      <c r="A5" s="12" t="n">
        <v>3</v>
      </c>
      <c r="B5" s="13" t="n">
        <v>1.3637</v>
      </c>
      <c r="C5" s="14" t="n">
        <v>10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 t="n">
        <f aca="false">POWER($B5,AB$2)</f>
        <v>1</v>
      </c>
      <c r="AC5" s="4" t="n">
        <f aca="false">POWER($B5,AC$2)</f>
        <v>1.3637</v>
      </c>
      <c r="AD5" s="4" t="n">
        <f aca="false">POWER($B5,AD$2)</f>
        <v>1.85967769</v>
      </c>
      <c r="AE5" s="4" t="n">
        <f aca="false">POWER($B5,AE$2)</f>
        <v>2.536042465853</v>
      </c>
      <c r="AF5" s="4" t="n">
        <f aca="false">POWER($B5,AF$2)</f>
        <v>3.45840111068374</v>
      </c>
      <c r="AG5" s="4" t="n">
        <f aca="false">POWER($B5,AG$2)</f>
        <v>4.71622159463941</v>
      </c>
      <c r="AH5" s="4" t="n">
        <f aca="false">POWER($B5,AH$2)</f>
        <v>6.43151138860976</v>
      </c>
      <c r="AI5" s="4" t="n">
        <f aca="false">POWER($B5,AI$2)</f>
        <v>8.77065208064713</v>
      </c>
      <c r="AJ5" s="4" t="n">
        <f aca="false">POWER($B5,AJ$2)</f>
        <v>11.9605382423785</v>
      </c>
      <c r="AK5" s="4" t="n">
        <f aca="false">POWER($B5,AK$2)</f>
        <v>16.3105860011316</v>
      </c>
      <c r="AL5" s="4" t="n">
        <f aca="false">POWER($B5,AL$2)</f>
        <v>22.2427461297431</v>
      </c>
      <c r="AN5" s="4" t="s">
        <v>9</v>
      </c>
      <c r="AO5" s="4" t="n">
        <v>-49774.7040145258</v>
      </c>
      <c r="AQ5" s="4" t="n">
        <v>17296.1890359687</v>
      </c>
      <c r="AR5" s="4" t="n">
        <v>-274171.674341342</v>
      </c>
      <c r="AS5" s="4" t="n">
        <v>455650.113594393</v>
      </c>
      <c r="AT5" s="4" t="n">
        <v>-232026.073306301</v>
      </c>
      <c r="AU5" s="4" t="n">
        <v>55133.2968263884</v>
      </c>
      <c r="AV5" s="4" t="n">
        <v>-16573.165938566</v>
      </c>
      <c r="AW5" s="4" t="n">
        <v>5944.60992918936</v>
      </c>
      <c r="AX5" s="4" t="n">
        <v>-6907.83167448062</v>
      </c>
      <c r="AY5" s="4" t="n">
        <v>-20681.687473728</v>
      </c>
      <c r="AZ5" s="4" t="n">
        <v>7911.43223911285</v>
      </c>
      <c r="BA5" s="8" t="n">
        <v>8424.79110945914</v>
      </c>
    </row>
    <row r="6" customFormat="false" ht="14.65" hidden="false" customHeight="false" outlineLevel="0" collapsed="false">
      <c r="A6" s="12" t="n">
        <v>4</v>
      </c>
      <c r="B6" s="13" t="n">
        <v>1.5079</v>
      </c>
      <c r="C6" s="14" t="n">
        <v>15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n">
        <f aca="false">POWER($B6,AB$2)</f>
        <v>1</v>
      </c>
      <c r="AC6" s="4" t="n">
        <f aca="false">POWER($B6,AC$2)</f>
        <v>1.5079</v>
      </c>
      <c r="AD6" s="4" t="n">
        <f aca="false">POWER($B6,AD$2)</f>
        <v>2.27376241</v>
      </c>
      <c r="AE6" s="4" t="n">
        <f aca="false">POWER($B6,AE$2)</f>
        <v>3.428606338039</v>
      </c>
      <c r="AF6" s="4" t="n">
        <f aca="false">POWER($B6,AF$2)</f>
        <v>5.16999549712901</v>
      </c>
      <c r="AG6" s="4" t="n">
        <f aca="false">POWER($B6,AG$2)</f>
        <v>7.79583621012083</v>
      </c>
      <c r="AH6" s="4" t="n">
        <f aca="false">POWER($B6,AH$2)</f>
        <v>11.7553414212412</v>
      </c>
      <c r="AI6" s="4" t="n">
        <f aca="false">POWER($B6,AI$2)</f>
        <v>17.7258793290896</v>
      </c>
      <c r="AJ6" s="4" t="n">
        <f aca="false">POWER($B6,AJ$2)</f>
        <v>26.7288534403342</v>
      </c>
      <c r="AK6" s="4" t="n">
        <f aca="false">POWER($B6,AK$2)</f>
        <v>40.30443810268</v>
      </c>
      <c r="AL6" s="4" t="n">
        <f aca="false">POWER($B6,AL$2)</f>
        <v>60.7750622150311</v>
      </c>
      <c r="AN6" s="4" t="s">
        <v>10</v>
      </c>
      <c r="AO6" s="4" t="n">
        <v>58630.9693351032</v>
      </c>
      <c r="AQ6" s="4" t="n">
        <v>-22899.2436625577</v>
      </c>
      <c r="AR6" s="4" t="n">
        <v>323616.543637059</v>
      </c>
      <c r="AS6" s="4" t="n">
        <v>-541725.556412393</v>
      </c>
      <c r="AT6" s="4" t="n">
        <v>279493.909230352</v>
      </c>
      <c r="AU6" s="4" t="n">
        <v>-68111.1023634473</v>
      </c>
      <c r="AV6" s="4" t="n">
        <v>20992.6603242267</v>
      </c>
      <c r="AW6" s="4" t="n">
        <v>-7692.94636234768</v>
      </c>
      <c r="AX6" s="4" t="n">
        <v>9097.22263061593</v>
      </c>
      <c r="AY6" s="4" t="n">
        <v>27435.6290649978</v>
      </c>
      <c r="AZ6" s="4" t="n">
        <v>-9018.21373293557</v>
      </c>
      <c r="BA6" s="8" t="n">
        <v>-11188.9023536196</v>
      </c>
    </row>
    <row r="7" customFormat="false" ht="14.65" hidden="false" customHeight="false" outlineLevel="0" collapsed="false">
      <c r="A7" s="12" t="n">
        <v>5</v>
      </c>
      <c r="B7" s="13" t="n">
        <v>1.8538</v>
      </c>
      <c r="C7" s="14" t="n">
        <v>30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 t="n">
        <f aca="false">POWER($B7,AB$2)</f>
        <v>1</v>
      </c>
      <c r="AC7" s="4" t="n">
        <f aca="false">POWER($B7,AC$2)</f>
        <v>1.8538</v>
      </c>
      <c r="AD7" s="4" t="n">
        <f aca="false">POWER($B7,AD$2)</f>
        <v>3.43657444</v>
      </c>
      <c r="AE7" s="4" t="n">
        <f aca="false">POWER($B7,AE$2)</f>
        <v>6.370721696872</v>
      </c>
      <c r="AF7" s="4" t="n">
        <f aca="false">POWER($B7,AF$2)</f>
        <v>11.8100438816613</v>
      </c>
      <c r="AG7" s="4" t="n">
        <f aca="false">POWER($B7,AG$2)</f>
        <v>21.8934593478237</v>
      </c>
      <c r="AH7" s="4" t="n">
        <f aca="false">POWER($B7,AH$2)</f>
        <v>40.5860949389956</v>
      </c>
      <c r="AI7" s="4" t="n">
        <f aca="false">POWER($B7,AI$2)</f>
        <v>75.2385027979101</v>
      </c>
      <c r="AJ7" s="4" t="n">
        <f aca="false">POWER($B7,AJ$2)</f>
        <v>139.477136486766</v>
      </c>
      <c r="AK7" s="4" t="n">
        <f aca="false">POWER($B7,AK$2)</f>
        <v>258.562715619166</v>
      </c>
      <c r="AL7" s="4" t="n">
        <f aca="false">POWER($B7,AL$2)</f>
        <v>479.323562214811</v>
      </c>
      <c r="AN7" s="4" t="s">
        <v>11</v>
      </c>
      <c r="AO7" s="4" t="n">
        <v>-43838.9859110632</v>
      </c>
      <c r="AQ7" s="4" t="n">
        <v>19370.3494459247</v>
      </c>
      <c r="AR7" s="4" t="n">
        <v>-243446.752467025</v>
      </c>
      <c r="AS7" s="4" t="n">
        <v>410138.293993294</v>
      </c>
      <c r="AT7" s="4" t="n">
        <v>-214136.770295714</v>
      </c>
      <c r="AU7" s="4" t="n">
        <v>53461.0689595033</v>
      </c>
      <c r="AV7" s="4" t="n">
        <v>-16904.6587923171</v>
      </c>
      <c r="AW7" s="4" t="n">
        <v>6340.56498487494</v>
      </c>
      <c r="AX7" s="4" t="n">
        <v>-7648.08973456319</v>
      </c>
      <c r="AY7" s="4" t="n">
        <v>-23261.2956955479</v>
      </c>
      <c r="AZ7" s="4" t="n">
        <v>6587.98852412789</v>
      </c>
      <c r="BA7" s="8" t="n">
        <v>9499.30107745461</v>
      </c>
    </row>
    <row r="8" customFormat="false" ht="14.65" hidden="false" customHeight="false" outlineLevel="0" collapsed="false">
      <c r="A8" s="12" t="n">
        <v>6</v>
      </c>
      <c r="B8" s="13" t="n">
        <v>2.3356</v>
      </c>
      <c r="C8" s="14" t="n">
        <v>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n">
        <f aca="false">POWER($B8,AB$2)</f>
        <v>1</v>
      </c>
      <c r="AC8" s="4" t="n">
        <f aca="false">POWER($B8,AC$2)</f>
        <v>2.3356</v>
      </c>
      <c r="AD8" s="4" t="n">
        <f aca="false">POWER($B8,AD$2)</f>
        <v>5.45502736</v>
      </c>
      <c r="AE8" s="4" t="n">
        <f aca="false">POWER($B8,AE$2)</f>
        <v>12.740761902016</v>
      </c>
      <c r="AF8" s="4" t="n">
        <f aca="false">POWER($B8,AF$2)</f>
        <v>29.7573234983486</v>
      </c>
      <c r="AG8" s="4" t="n">
        <f aca="false">POWER($B8,AG$2)</f>
        <v>69.5012047627429</v>
      </c>
      <c r="AH8" s="4" t="n">
        <f aca="false">POWER($B8,AH$2)</f>
        <v>162.327013843862</v>
      </c>
      <c r="AI8" s="4" t="n">
        <f aca="false">POWER($B8,AI$2)</f>
        <v>379.130973533725</v>
      </c>
      <c r="AJ8" s="4" t="n">
        <f aca="false">POWER($B8,AJ$2)</f>
        <v>885.498301785368</v>
      </c>
      <c r="AK8" s="4" t="n">
        <f aca="false">POWER($B8,AK$2)</f>
        <v>2068.1698336499</v>
      </c>
      <c r="AL8" s="4" t="n">
        <f aca="false">POWER($B8,AL$2)</f>
        <v>4830.41746347272</v>
      </c>
      <c r="AN8" s="4" t="s">
        <v>12</v>
      </c>
      <c r="AO8" s="4" t="n">
        <v>21772.8863134932</v>
      </c>
      <c r="AQ8" s="4" t="n">
        <v>-10933.8318946469</v>
      </c>
      <c r="AR8" s="4" t="n">
        <v>122078.649523879</v>
      </c>
      <c r="AS8" s="4" t="n">
        <v>-206819.793771528</v>
      </c>
      <c r="AT8" s="4" t="n">
        <v>109134.887056703</v>
      </c>
      <c r="AU8" s="4" t="n">
        <v>-27868.3539987785</v>
      </c>
      <c r="AV8" s="4" t="n">
        <v>9040.03237974347</v>
      </c>
      <c r="AW8" s="4" t="n">
        <v>-3475.60191785207</v>
      </c>
      <c r="AX8" s="4" t="n">
        <v>4286.51581906608</v>
      </c>
      <c r="AY8" s="4" t="n">
        <v>13165.4672324396</v>
      </c>
      <c r="AZ8" s="4" t="n">
        <v>-3223.06620271924</v>
      </c>
      <c r="BA8" s="8" t="n">
        <v>-5384.90422630801</v>
      </c>
    </row>
    <row r="9" customFormat="false" ht="14.65" hidden="false" customHeight="false" outlineLevel="0" collapsed="false">
      <c r="A9" s="12" t="n">
        <v>7</v>
      </c>
      <c r="B9" s="13" t="n">
        <v>2.9468</v>
      </c>
      <c r="C9" s="14" t="n">
        <v>120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n">
        <f aca="false">POWER($B9,AB$2)</f>
        <v>1</v>
      </c>
      <c r="AC9" s="4" t="n">
        <f aca="false">POWER($B9,AC$2)</f>
        <v>2.9468</v>
      </c>
      <c r="AD9" s="4" t="n">
        <f aca="false">POWER($B9,AD$2)</f>
        <v>8.68363024</v>
      </c>
      <c r="AE9" s="4" t="n">
        <f aca="false">POWER($B9,AE$2)</f>
        <v>25.588921591232</v>
      </c>
      <c r="AF9" s="4" t="n">
        <f aca="false">POWER($B9,AF$2)</f>
        <v>75.4054341450425</v>
      </c>
      <c r="AG9" s="4" t="n">
        <f aca="false">POWER($B9,AG$2)</f>
        <v>222.204733338611</v>
      </c>
      <c r="AH9" s="4" t="n">
        <f aca="false">POWER($B9,AH$2)</f>
        <v>654.792908202219</v>
      </c>
      <c r="AI9" s="4" t="n">
        <f aca="false">POWER($B9,AI$2)</f>
        <v>1929.5437418903</v>
      </c>
      <c r="AJ9" s="4" t="n">
        <f aca="false">POWER($B9,AJ$2)</f>
        <v>5685.97949860234</v>
      </c>
      <c r="AK9" s="4" t="n">
        <f aca="false">POWER($B9,AK$2)</f>
        <v>16755.4443864814</v>
      </c>
      <c r="AL9" s="4" t="n">
        <f aca="false">POWER($B9,AL$2)</f>
        <v>49374.9435180833</v>
      </c>
      <c r="AN9" s="4" t="s">
        <v>13</v>
      </c>
      <c r="AO9" s="4" t="n">
        <v>-7284.00433844382</v>
      </c>
      <c r="AQ9" s="4" t="n">
        <v>4169.69895763371</v>
      </c>
      <c r="AR9" s="4" t="n">
        <v>-41374.1520550496</v>
      </c>
      <c r="AS9" s="4" t="n">
        <v>70434.1059746391</v>
      </c>
      <c r="AT9" s="4" t="n">
        <v>-37515.940215672</v>
      </c>
      <c r="AU9" s="4" t="n">
        <v>9779.71239419526</v>
      </c>
      <c r="AV9" s="4" t="n">
        <v>-3252.02645058953</v>
      </c>
      <c r="AW9" s="4" t="n">
        <v>1282.8327021408</v>
      </c>
      <c r="AX9" s="4" t="n">
        <v>-1621.45683726405</v>
      </c>
      <c r="AY9" s="4" t="n">
        <v>-5036.40806369964</v>
      </c>
      <c r="AZ9" s="4" t="n">
        <v>1069.87567378791</v>
      </c>
      <c r="BA9" s="1" t="n">
        <v>2063.75791987817</v>
      </c>
    </row>
    <row r="10" customFormat="false" ht="14.65" hidden="false" customHeight="false" outlineLevel="0" collapsed="false">
      <c r="A10" s="12" t="n">
        <v>8</v>
      </c>
      <c r="B10" s="13" t="n">
        <v>3.6985</v>
      </c>
      <c r="C10" s="14" t="n">
        <v>250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n">
        <f aca="false">POWER($B10,AB$2)</f>
        <v>1</v>
      </c>
      <c r="AC10" s="4" t="n">
        <f aca="false">POWER($B10,AC$2)</f>
        <v>3.6985</v>
      </c>
      <c r="AD10" s="4" t="n">
        <f aca="false">POWER($B10,AD$2)</f>
        <v>13.67890225</v>
      </c>
      <c r="AE10" s="4" t="n">
        <f aca="false">POWER($B10,AE$2)</f>
        <v>50.591419971625</v>
      </c>
      <c r="AF10" s="4" t="n">
        <f aca="false">POWER($B10,AF$2)</f>
        <v>187.112366765055</v>
      </c>
      <c r="AG10" s="4" t="n">
        <f aca="false">POWER($B10,AG$2)</f>
        <v>692.035088480556</v>
      </c>
      <c r="AH10" s="4" t="n">
        <f aca="false">POWER($B10,AH$2)</f>
        <v>2559.49177474534</v>
      </c>
      <c r="AI10" s="4" t="n">
        <f aca="false">POWER($B10,AI$2)</f>
        <v>9466.28032889563</v>
      </c>
      <c r="AJ10" s="4" t="n">
        <f aca="false">POWER($B10,AJ$2)</f>
        <v>35011.0377964205</v>
      </c>
      <c r="AK10" s="4" t="n">
        <f aca="false">POWER($B10,AK$2)</f>
        <v>129488.323290061</v>
      </c>
      <c r="AL10" s="4" t="n">
        <f aca="false">POWER($B10,AL$2)</f>
        <v>478912.563688291</v>
      </c>
      <c r="AN10" s="4" t="s">
        <v>14</v>
      </c>
      <c r="AO10" s="4" t="n">
        <v>1623.31895961734</v>
      </c>
      <c r="AQ10" s="4" t="n">
        <v>-1060.80918700286</v>
      </c>
      <c r="AR10" s="4" t="n">
        <v>9370.03587396415</v>
      </c>
      <c r="AS10" s="4" t="n">
        <v>-16017.958991447</v>
      </c>
      <c r="AT10" s="4" t="n">
        <v>8601.78651193301</v>
      </c>
      <c r="AU10" s="4" t="n">
        <v>-2284.40009665864</v>
      </c>
      <c r="AV10" s="4" t="n">
        <v>777.709851256032</v>
      </c>
      <c r="AW10" s="4" t="n">
        <v>-314.870282159725</v>
      </c>
      <c r="AX10" s="4" t="n">
        <v>408.72848897603</v>
      </c>
      <c r="AY10" s="4" t="n">
        <v>1285.90481181683</v>
      </c>
      <c r="AZ10" s="4" t="n">
        <v>-238.08547186184</v>
      </c>
      <c r="BA10" s="1" t="n">
        <v>-528.041508816031</v>
      </c>
    </row>
    <row r="11" customFormat="false" ht="14.65" hidden="false" customHeight="false" outlineLevel="0" collapsed="false">
      <c r="A11" s="12" t="n">
        <v>9</v>
      </c>
      <c r="B11" s="13" t="n">
        <v>4.1243</v>
      </c>
      <c r="C11" s="14" t="n">
        <v>370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n">
        <f aca="false">POWER($B11,AB$2)</f>
        <v>1</v>
      </c>
      <c r="AC11" s="4" t="n">
        <f aca="false">POWER($B11,AC$2)</f>
        <v>4.1243</v>
      </c>
      <c r="AD11" s="4" t="n">
        <f aca="false">POWER($B11,AD$2)</f>
        <v>17.00985049</v>
      </c>
      <c r="AE11" s="4" t="n">
        <f aca="false">POWER($B11,AE$2)</f>
        <v>70.153726375907</v>
      </c>
      <c r="AF11" s="4" t="n">
        <f aca="false">POWER($B11,AF$2)</f>
        <v>289.335013692153</v>
      </c>
      <c r="AG11" s="4" t="n">
        <f aca="false">POWER($B11,AG$2)</f>
        <v>1193.30439697055</v>
      </c>
      <c r="AH11" s="4" t="n">
        <f aca="false">POWER($B11,AH$2)</f>
        <v>4921.54532442563</v>
      </c>
      <c r="AI11" s="4" t="n">
        <f aca="false">POWER($B11,AI$2)</f>
        <v>20297.9293815286</v>
      </c>
      <c r="AJ11" s="4" t="n">
        <f aca="false">POWER($B11,AJ$2)</f>
        <v>83714.7501482385</v>
      </c>
      <c r="AK11" s="4" t="n">
        <f aca="false">POWER($B11,AK$2)</f>
        <v>345264.74403638</v>
      </c>
      <c r="AL11" s="4" t="n">
        <f aca="false">POWER($B11,AL$2)</f>
        <v>1423975.38382924</v>
      </c>
      <c r="AN11" s="4" t="s">
        <v>15</v>
      </c>
      <c r="AO11" s="4" t="n">
        <v>-231.030750602337</v>
      </c>
      <c r="AQ11" s="4" t="n">
        <v>172.354135246138</v>
      </c>
      <c r="AR11" s="4" t="n">
        <v>-1358.98363795722</v>
      </c>
      <c r="AS11" s="4" t="n">
        <v>2331.52333251248</v>
      </c>
      <c r="AT11" s="4" t="n">
        <v>-1260.9801083809</v>
      </c>
      <c r="AU11" s="4" t="n">
        <v>340.479588128574</v>
      </c>
      <c r="AV11" s="4" t="n">
        <v>-118.482923714831</v>
      </c>
      <c r="AW11" s="4" t="n">
        <v>49.2201044104219</v>
      </c>
      <c r="AX11" s="4" t="n">
        <v>-65.7264440832192</v>
      </c>
      <c r="AY11" s="4" t="n">
        <v>-209.780816103318</v>
      </c>
      <c r="AZ11" s="4" t="n">
        <v>34.022545917228</v>
      </c>
      <c r="BA11" s="1" t="n">
        <v>86.3542240246521</v>
      </c>
    </row>
    <row r="12" customFormat="false" ht="14.65" hidden="false" customHeight="false" outlineLevel="0" collapsed="false">
      <c r="A12" s="12" t="n">
        <v>10</v>
      </c>
      <c r="B12" s="13" t="n">
        <v>1</v>
      </c>
      <c r="C12" s="14" t="n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 t="n">
        <f aca="false">POWER($B12,AB$2)</f>
        <v>1</v>
      </c>
      <c r="AC12" s="4" t="n">
        <f aca="false">POWER($B12,AC$2)</f>
        <v>1</v>
      </c>
      <c r="AD12" s="4" t="n">
        <f aca="false">POWER($B12,AD$2)</f>
        <v>1</v>
      </c>
      <c r="AE12" s="4" t="n">
        <f aca="false">POWER($B12,AE$2)</f>
        <v>1</v>
      </c>
      <c r="AF12" s="4" t="n">
        <f aca="false">POWER($B12,AF$2)</f>
        <v>1</v>
      </c>
      <c r="AG12" s="4" t="n">
        <f aca="false">POWER($B12,AG$2)</f>
        <v>1</v>
      </c>
      <c r="AH12" s="4" t="n">
        <f aca="false">POWER($B12,AH$2)</f>
        <v>1</v>
      </c>
      <c r="AI12" s="4" t="n">
        <f aca="false">POWER($B12,AI$2)</f>
        <v>1</v>
      </c>
      <c r="AJ12" s="4" t="n">
        <f aca="false">POWER($B12,AJ$2)</f>
        <v>1</v>
      </c>
      <c r="AK12" s="4" t="n">
        <f aca="false">POWER($B12,AK$2)</f>
        <v>1</v>
      </c>
      <c r="AL12" s="4" t="n">
        <f aca="false">POWER($B12,AL$2)</f>
        <v>1</v>
      </c>
      <c r="AN12" s="4" t="s">
        <v>16</v>
      </c>
      <c r="AO12" s="4" t="n">
        <v>18.9943887328026</v>
      </c>
      <c r="AQ12" s="4" t="n">
        <v>-16.1584296043479</v>
      </c>
      <c r="AR12" s="4" t="n">
        <v>114.149269483614</v>
      </c>
      <c r="AS12" s="4" t="n">
        <v>-196.445233148255</v>
      </c>
      <c r="AT12" s="4" t="n">
        <v>106.903254974904</v>
      </c>
      <c r="AU12" s="4" t="n">
        <v>-29.2923970926451</v>
      </c>
      <c r="AV12" s="4" t="n">
        <v>10.4009465130991</v>
      </c>
      <c r="AW12" s="4" t="n">
        <v>-4.42985874168733</v>
      </c>
      <c r="AX12" s="4" t="n">
        <v>6.09230586628898</v>
      </c>
      <c r="AY12" s="4" t="n">
        <v>19.7579231632432</v>
      </c>
      <c r="AZ12" s="4" t="n">
        <v>-2.82201321201472</v>
      </c>
      <c r="BA12" s="1" t="n">
        <v>-8.15576820219985</v>
      </c>
    </row>
    <row r="13" customFormat="false" ht="14.65" hidden="false" customHeight="false" outlineLevel="0" collapsed="false">
      <c r="A13" s="15" t="n">
        <v>11</v>
      </c>
      <c r="B13" s="16" t="n">
        <v>4.2</v>
      </c>
      <c r="C13" s="17" t="n">
        <v>395.6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 t="n">
        <f aca="false">POWER($B13,AB$2)</f>
        <v>1</v>
      </c>
      <c r="AC13" s="4" t="n">
        <f aca="false">POWER($B13,AC$2)</f>
        <v>4.2</v>
      </c>
      <c r="AD13" s="4" t="n">
        <f aca="false">POWER($B13,AD$2)</f>
        <v>17.64</v>
      </c>
      <c r="AE13" s="4" t="n">
        <f aca="false">POWER($B13,AE$2)</f>
        <v>74.088</v>
      </c>
      <c r="AF13" s="4" t="n">
        <f aca="false">POWER($B13,AF$2)</f>
        <v>311.1696</v>
      </c>
      <c r="AG13" s="4" t="n">
        <f aca="false">POWER($B13,AG$2)</f>
        <v>1306.91232</v>
      </c>
      <c r="AH13" s="4" t="n">
        <f aca="false">POWER($B13,AH$2)</f>
        <v>5489.031744</v>
      </c>
      <c r="AI13" s="4" t="n">
        <f aca="false">POWER($B13,AI$2)</f>
        <v>23053.9333248</v>
      </c>
      <c r="AJ13" s="4" t="n">
        <f aca="false">POWER($B13,AJ$2)</f>
        <v>96826.51996416</v>
      </c>
      <c r="AK13" s="4" t="n">
        <f aca="false">POWER($B13,AK$2)</f>
        <v>406671.383849472</v>
      </c>
      <c r="AL13" s="4" t="n">
        <f aca="false">POWER($B13,AL$2)</f>
        <v>1708019.81216778</v>
      </c>
      <c r="AN13" s="4" t="s">
        <v>17</v>
      </c>
      <c r="AO13" s="4" t="n">
        <v>-0.686292105564567</v>
      </c>
      <c r="AQ13" s="4" t="n">
        <v>0.664346280351684</v>
      </c>
      <c r="AR13" s="4" t="n">
        <v>-4.22296468697648</v>
      </c>
      <c r="AS13" s="4" t="n">
        <v>7.28692264349594</v>
      </c>
      <c r="AT13" s="4" t="n">
        <v>-3.98678526354628</v>
      </c>
      <c r="AU13" s="4" t="n">
        <v>1.10668897114291</v>
      </c>
      <c r="AV13" s="4" t="n">
        <v>-0.400241142127454</v>
      </c>
      <c r="AW13" s="4" t="n">
        <v>0.174572273582387</v>
      </c>
      <c r="AX13" s="4" t="n">
        <v>-0.2474153397258</v>
      </c>
      <c r="AY13" s="4" t="n">
        <v>-0.81651058247679</v>
      </c>
      <c r="AZ13" s="4" t="n">
        <v>0.103286077908819</v>
      </c>
      <c r="BA13" s="1" t="n">
        <v>0.338100768371064</v>
      </c>
    </row>
    <row r="14" customFormat="false" ht="14.65" hidden="false" customHeight="false" outlineLevel="0" collapsed="false">
      <c r="A14" s="18" t="str">
        <f aca="false">CONCATENATE("="&amp;AO13,"*B14^10+",AO12,"*B14^9+",AO11,"*B14^8+",AO10,"*B14^7+",AO9,"*B14^6+",AO8,"*B14^5+",AO7,"*B14^4+",AO6,"*B14^3+",AO5,"*B14^2+",AO4,"*B14+",AO3)</f>
        <v>=-0,686292129023103*B14^10+18,9943893180557*B14^9+-231,030757035652*B14^8+1623,31900061723*B14^7+-7284,00450609167*B14^6+21772,8867727816*B14^5+-43838,9867643677*B14^4+58630,9703960282*B14^3+-49774,7048582485*B14^2+24207,7973781038*B14+-5122,55475870302</v>
      </c>
      <c r="B14" s="19" t="n">
        <v>1</v>
      </c>
      <c r="C14" s="20" t="n">
        <f aca="false">-0.686292117314196*B14^10+18.9943889937658*B14^9+-231.030753084531*B14^8+1623.31897276707*B14^7+-7284.00438050332*B14^6+21772.8863947405*B14^5+-43838.9859961848*B14^4+58630.9693571785*B14^3+-49774.7039648285*B14^2+24207.7969369746*B14+-5122.55466420611</f>
        <v>1.99999972986461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L14" s="8"/>
    </row>
    <row r="15" customFormat="false" ht="14.65" hidden="false" customHeight="false" outlineLevel="0" collapsed="false">
      <c r="A15" s="21"/>
      <c r="B15" s="22"/>
      <c r="C15" s="2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L15" s="8"/>
    </row>
    <row r="16" customFormat="false" ht="14.65" hidden="false" customHeight="false" outlineLevel="0" collapsed="false">
      <c r="A16" s="9" t="s">
        <v>18</v>
      </c>
      <c r="B16" s="23" t="n">
        <v>1</v>
      </c>
      <c r="C16" s="24" t="n">
        <f aca="false">MIN(C18:C38)</f>
        <v>2.00000027328265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customFormat="false" ht="14.65" hidden="false" customHeight="false" outlineLevel="0" collapsed="false">
      <c r="A17" s="15" t="s">
        <v>19</v>
      </c>
      <c r="B17" s="25" t="n">
        <v>4.4</v>
      </c>
      <c r="C17" s="26" t="n">
        <f aca="false">MAX(C18:C38)</f>
        <v>470.343370888615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customFormat="false" ht="14.65" hidden="false" customHeight="false" outlineLevel="0" collapsed="false">
      <c r="B18" s="9" t="n">
        <f aca="false">B16</f>
        <v>1</v>
      </c>
      <c r="C18" s="24" t="n">
        <f aca="false">(AO$3+AO$4*B18+AO$5*B18^2+AO$6*B18^3+AO$7*B18^4+AO$8*B18^5+AO$9*B18^6+AO$10*B18^7+AO$11*B18^8+AO$12*B18^9+AO$13*B18^10)</f>
        <v>2.00000027328265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customFormat="false" ht="14.65" hidden="false" customHeight="false" outlineLevel="0" collapsed="false">
      <c r="B19" s="12" t="n">
        <f aca="false">B18+(B$17-B$16)/20</f>
        <v>1.17</v>
      </c>
      <c r="C19" s="27" t="n">
        <f aca="false">(AO$3+AO$4*B19+AO$5*B19^2+AO$6*B19^3+AO$7*B19^4+AO$8*B19^5+AO$9*B19^6+AO$10*B19^7+AO$11*B19^8+AO$12*B19^9+AO$13*B19^10)</f>
        <v>5.49502773036965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customFormat="false" ht="14.65" hidden="false" customHeight="false" outlineLevel="0" collapsed="false">
      <c r="A20" s="4"/>
      <c r="B20" s="12" t="n">
        <f aca="false">B19+(B$17-B$16)/20</f>
        <v>1.34</v>
      </c>
      <c r="C20" s="27" t="n">
        <f aca="false">(AO$3+AO$4*B20+AO$5*B20^2+AO$6*B20^3+AO$7*B20^4+AO$8*B20^5+AO$9*B20^6+AO$10*B20^7+AO$11*B20^8+AO$12*B20^9+AO$13*B20^10)</f>
        <v>9.29906746892768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customFormat="false" ht="14.65" hidden="false" customHeight="false" outlineLevel="0" collapsed="false">
      <c r="B21" s="12" t="n">
        <f aca="false">B20+(B$17-B$16)/20</f>
        <v>1.51</v>
      </c>
      <c r="C21" s="27" t="n">
        <f aca="false">(AO$3+AO$4*B21+AO$5*B21^2+AO$6*B21^3+AO$7*B21^4+AO$8*B21^5+AO$9*B21^6+AO$10*B21^7+AO$11*B21^8+AO$12*B21^9+AO$13*B21^10)</f>
        <v>15.0802898213918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customFormat="false" ht="14.65" hidden="false" customHeight="false" outlineLevel="0" collapsed="false">
      <c r="B22" s="12" t="n">
        <f aca="false">B21+(B$17-B$16)/20</f>
        <v>1.68</v>
      </c>
      <c r="C22" s="27" t="n">
        <f aca="false">(AO$3+AO$4*B22+AO$5*B22^2+AO$6*B22^3+AO$7*B22^4+AO$8*B22^5+AO$9*B22^6+AO$10*B22^7+AO$11*B22^8+AO$12*B22^9+AO$13*B22^10)</f>
        <v>22.0442060188962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customFormat="false" ht="14.65" hidden="false" customHeight="false" outlineLevel="0" collapsed="false">
      <c r="B23" s="12" t="n">
        <f aca="false">B22+(B$17-B$16)/20</f>
        <v>1.85</v>
      </c>
      <c r="C23" s="27" t="n">
        <f aca="false">(AO$3+AO$4*B23+AO$5*B23^2+AO$6*B23^3+AO$7*B23^4+AO$8*B23^5+AO$9*B23^6+AO$10*B23^7+AO$11*B23^8+AO$12*B23^9+AO$13*B23^10)</f>
        <v>29.8152681050946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customFormat="false" ht="14.65" hidden="false" customHeight="false" outlineLevel="0" collapsed="false">
      <c r="B24" s="12" t="n">
        <f aca="false">B23+(B$17-B$16)/20</f>
        <v>2.02</v>
      </c>
      <c r="C24" s="27" t="n">
        <f aca="false">(AO$3+AO$4*B24+AO$5*B24^2+AO$6*B24^3+AO$7*B24^4+AO$8*B24^5+AO$9*B24^6+AO$10*B24^7+AO$11*B24^8+AO$12*B24^9+AO$13*B24^10)</f>
        <v>38.7338384451855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customFormat="false" ht="14.65" hidden="false" customHeight="false" outlineLevel="0" collapsed="false">
      <c r="B25" s="12" t="n">
        <f aca="false">B24+(B$17-B$16)/20</f>
        <v>2.19</v>
      </c>
      <c r="C25" s="27" t="n">
        <f aca="false">(AO$3+AO$4*B25+AO$5*B25^2+AO$6*B25^3+AO$7*B25^4+AO$8*B25^5+AO$9*B25^6+AO$10*B25^7+AO$11*B25^8+AO$12*B25^9+AO$13*B25^10)</f>
        <v>49.3404081945373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customFormat="false" ht="14.65" hidden="false" customHeight="false" outlineLevel="0" collapsed="false">
      <c r="B26" s="12" t="n">
        <f aca="false">B25+(B$17-B$16)/20</f>
        <v>2.36</v>
      </c>
      <c r="C26" s="27" t="n">
        <f aca="false">(AO$3+AO$4*B26+AO$5*B26^2+AO$6*B26^3+AO$7*B26^4+AO$8*B26^5+AO$9*B26^6+AO$10*B26^7+AO$11*B26^8+AO$12*B26^9+AO$13*B26^10)</f>
        <v>61.9302895662072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customFormat="false" ht="14.65" hidden="false" customHeight="false" outlineLevel="0" collapsed="false">
      <c r="B27" s="12" t="n">
        <f aca="false">B26+(B$17-B$16)/20</f>
        <v>2.53</v>
      </c>
      <c r="C27" s="27" t="n">
        <f aca="false">(AO$3+AO$4*B27+AO$5*B27^2+AO$6*B27^3+AO$7*B27^4+AO$8*B27^5+AO$9*B27^6+AO$10*B27^7+AO$11*B27^8+AO$12*B27^9+AO$13*B27^10)</f>
        <v>76.4694777886652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customFormat="false" ht="14.65" hidden="false" customHeight="false" outlineLevel="0" collapsed="false">
      <c r="B28" s="12" t="n">
        <f aca="false">B27+(B$17-B$16)/20</f>
        <v>2.7</v>
      </c>
      <c r="C28" s="27" t="n">
        <f aca="false">(AO$3+AO$4*B28+AO$5*B28^2+AO$6*B28^3+AO$7*B28^4+AO$8*B28^5+AO$9*B28^6+AO$10*B28^7+AO$11*B28^8+AO$12*B28^9+AO$13*B28^10)</f>
        <v>92.815768615963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customFormat="false" ht="14.65" hidden="false" customHeight="false" outlineLevel="0" collapsed="false">
      <c r="B29" s="12" t="n">
        <f aca="false">B28+(B$17-B$16)/20</f>
        <v>2.87</v>
      </c>
      <c r="C29" s="27" t="n">
        <f aca="false">(AO$3+AO$4*B29+AO$5*B29^2+AO$6*B29^3+AO$7*B29^4+AO$8*B29^5+AO$9*B29^6+AO$10*B29^7+AO$11*B29^8+AO$12*B29^9+AO$13*B29^10)</f>
        <v>111.038319499679</v>
      </c>
      <c r="D29" s="4"/>
      <c r="E29" s="28" t="s">
        <v>20</v>
      </c>
      <c r="F29" s="8" t="str">
        <f aca="false">A14</f>
        <v>=-0,686292129023103*B14^10+18,9943893180557*B14^9+-231,030757035652*B14^8+1623,31900061723*B14^7+-7284,00450609167*B14^6+21772,8867727816*B14^5+-43838,9867643677*B14^4+58630,9703960282*B14^3+-49774,7048582485*B14^2+24207,7973781038*B14+-5122,55475870302</v>
      </c>
      <c r="G29" s="8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customFormat="false" ht="14.65" hidden="false" customHeight="false" outlineLevel="0" collapsed="false">
      <c r="B30" s="12" t="n">
        <f aca="false">B29+(B$17-B$16)/20</f>
        <v>3.04</v>
      </c>
      <c r="C30" s="27" t="n">
        <f aca="false">(AO$3+AO$4*B30+AO$5*B30^2+AO$6*B30^3+AO$7*B30^4+AO$8*B30^5+AO$9*B30^6+AO$10*B30^7+AO$11*B30^8+AO$12*B30^9+AO$13*B30^10)</f>
        <v>131.623450366889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customFormat="false" ht="14.65" hidden="false" customHeight="false" outlineLevel="0" collapsed="false">
      <c r="B31" s="12" t="n">
        <f aca="false">B30+(B$17-B$16)/20</f>
        <v>3.21</v>
      </c>
      <c r="C31" s="27" t="n">
        <f aca="false">(AO$3+AO$4*B31+AO$5*B31^2+AO$6*B31^3+AO$7*B31^4+AO$8*B31^5+AO$9*B31^6+AO$10*B31^7+AO$11*B31^8+AO$12*B31^9+AO$13*B31^10)</f>
        <v>155.444386813542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customFormat="false" ht="14.65" hidden="false" customHeight="false" outlineLevel="0" collapsed="false">
      <c r="B32" s="12" t="n">
        <f aca="false">B31+(B$17-B$16)/20</f>
        <v>3.38</v>
      </c>
      <c r="C32" s="27" t="n">
        <f aca="false">(AO$3+AO$4*B32+AO$5*B32^2+AO$6*B32^3+AO$7*B32^4+AO$8*B32^5+AO$9*B32^6+AO$10*B32^7+AO$11*B32^8+AO$12*B32^9+AO$13*B32^10)</f>
        <v>183.507647592807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customFormat="false" ht="14.65" hidden="false" customHeight="false" outlineLevel="0" collapsed="false">
      <c r="B33" s="12" t="n">
        <f aca="false">B32+(B$17-B$16)/20</f>
        <v>3.55</v>
      </c>
      <c r="C33" s="27" t="n">
        <f aca="false">(AO$3+AO$4*B33+AO$5*B33^2+AO$6*B33^3+AO$7*B33^4+AO$8*B33^5+AO$9*B33^6+AO$10*B33^7+AO$11*B33^8+AO$12*B33^9+AO$13*B33^10)</f>
        <v>216.618663157889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customFormat="false" ht="14.65" hidden="false" customHeight="false" outlineLevel="0" collapsed="false">
      <c r="B34" s="12" t="n">
        <f aca="false">B33+(B$17-B$16)/20</f>
        <v>3.72</v>
      </c>
      <c r="C34" s="27" t="n">
        <f aca="false">(AO$3+AO$4*B34+AO$5*B34^2+AO$6*B34^3+AO$7*B34^4+AO$8*B34^5+AO$9*B34^6+AO$10*B34^7+AO$11*B34^8+AO$12*B34^9+AO$13*B34^10)</f>
        <v>255.18377570482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customFormat="false" ht="14.65" hidden="false" customHeight="false" outlineLevel="0" collapsed="false">
      <c r="B35" s="12" t="n">
        <f aca="false">B34+(B$17-B$16)/20</f>
        <v>3.89</v>
      </c>
      <c r="C35" s="27" t="n">
        <f aca="false">(AO$3+AO$4*B35+AO$5*B35^2+AO$6*B35^3+AO$7*B35^4+AO$8*B35^5+AO$9*B35^6+AO$10*B35^7+AO$11*B35^8+AO$12*B35^9+AO$13*B35^10)</f>
        <v>299.334807457402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customFormat="false" ht="14.65" hidden="false" customHeight="false" outlineLevel="0" collapsed="false">
      <c r="B36" s="12" t="n">
        <f aca="false">B35+(B$17-B$16)/20</f>
        <v>4.06</v>
      </c>
      <c r="C36" s="27" t="n">
        <f aca="false">(AO$3+AO$4*B36+AO$5*B36^2+AO$6*B36^3+AO$7*B36^4+AO$8*B36^5+AO$9*B36^6+AO$10*B36^7+AO$11*B36^8+AO$12*B36^9+AO$13*B36^10)</f>
        <v>349.375685634906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customFormat="false" ht="14.65" hidden="false" customHeight="false" outlineLevel="0" collapsed="false">
      <c r="B37" s="12" t="n">
        <f aca="false">B36+(B$17-B$16)/20</f>
        <v>4.23</v>
      </c>
      <c r="C37" s="27" t="n">
        <f aca="false">(AO$3+AO$4*B37+AO$5*B37^2+AO$6*B37^3+AO$7*B37^4+AO$8*B37^5+AO$9*B37^6+AO$10*B37^7+AO$11*B37^8+AO$12*B37^9+AO$13*B37^10)</f>
        <v>406.157973605441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customFormat="false" ht="14.65" hidden="false" customHeight="false" outlineLevel="0" collapsed="false">
      <c r="B38" s="15" t="n">
        <f aca="false">B37+(B$17-B$16)/20</f>
        <v>4.4</v>
      </c>
      <c r="C38" s="26" t="n">
        <f aca="false">(AO$3+AO$4*B38+AO$5*B38^2+AO$6*B38^3+AO$7*B38^4+AO$8*B38^5+AO$9*B38^6+AO$10*B38^7+AO$11*B38^8+AO$12*B38^9+AO$13*B38^10)</f>
        <v>470.343370888615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customFormat="false" ht="14.65" hidden="false" customHeight="false" outlineLevel="0" collapsed="false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customFormat="false" ht="14.65" hidden="false" customHeight="false" outlineLevel="0" collapsed="false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</sheetData>
  <dataValidations count="1">
    <dataValidation allowBlank="true" errorStyle="stop" operator="greaterThan" prompt="Diese Zellen werden für die automatische Berechnung benötigt" showDropDown="false" showErrorMessage="true" showInputMessage="true" sqref="AB1:BA13" type="textLength">
      <formula1>9999999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Y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0546875" defaultRowHeight="12.75" zeroHeight="false" outlineLevelRow="0" outlineLevelCol="0"/>
  <cols>
    <col collapsed="false" customWidth="true" hidden="false" outlineLevel="0" max="1" min="1" style="2" width="10.13"/>
    <col collapsed="false" customWidth="true" hidden="false" outlineLevel="0" max="2" min="2" style="2" width="9.28"/>
    <col collapsed="false" customWidth="true" hidden="false" outlineLevel="0" max="3" min="3" style="2" width="9.56"/>
    <col collapsed="false" customWidth="true" hidden="false" outlineLevel="0" max="27" min="4" style="2" width="4.56"/>
    <col collapsed="false" customWidth="false" hidden="false" outlineLevel="0" max="16384" min="28" style="2" width="11.05"/>
  </cols>
  <sheetData>
    <row r="1" customFormat="false" ht="15" hidden="false" customHeight="false" outlineLevel="0" collapsed="false">
      <c r="A1" s="29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false" ht="24.05" hidden="false" customHeight="false" outlineLevel="0" collapsed="false">
      <c r="A2" s="5" t="s">
        <v>2</v>
      </c>
      <c r="B2" s="6" t="s">
        <v>3</v>
      </c>
      <c r="C2" s="6" t="s">
        <v>4</v>
      </c>
      <c r="D2" s="4"/>
      <c r="E2" s="4"/>
      <c r="F2" s="4"/>
      <c r="G2" s="4"/>
      <c r="H2" s="4"/>
      <c r="I2" s="4"/>
      <c r="J2" s="4"/>
      <c r="K2" s="4"/>
      <c r="L2" s="4"/>
      <c r="M2" s="4"/>
      <c r="AB2" s="4" t="s">
        <v>1</v>
      </c>
      <c r="AC2" s="4"/>
      <c r="AD2" s="4"/>
      <c r="AE2" s="4"/>
      <c r="AF2" s="4"/>
      <c r="AG2" s="4"/>
      <c r="AH2" s="4"/>
      <c r="AI2" s="4"/>
      <c r="AJ2" s="4"/>
      <c r="AK2" s="4"/>
    </row>
    <row r="3" customFormat="false" ht="12.75" hidden="false" customHeight="false" outlineLevel="0" collapsed="false">
      <c r="A3" s="9" t="n">
        <v>1</v>
      </c>
      <c r="B3" s="10" t="n">
        <v>4</v>
      </c>
      <c r="C3" s="11" t="n">
        <v>331</v>
      </c>
      <c r="D3" s="4"/>
      <c r="E3" s="4"/>
      <c r="F3" s="4"/>
      <c r="G3" s="4"/>
      <c r="H3" s="4"/>
      <c r="I3" s="4"/>
      <c r="J3" s="4"/>
      <c r="K3" s="4"/>
      <c r="L3" s="4"/>
      <c r="M3" s="4"/>
      <c r="AB3" s="4" t="n">
        <v>0</v>
      </c>
      <c r="AC3" s="4" t="n">
        <f aca="false">AB3+1</f>
        <v>1</v>
      </c>
      <c r="AD3" s="4" t="n">
        <f aca="false">AC3+1</f>
        <v>2</v>
      </c>
      <c r="AE3" s="4" t="n">
        <f aca="false">AD3+1</f>
        <v>3</v>
      </c>
      <c r="AF3" s="4" t="n">
        <f aca="false">AE3+1</f>
        <v>4</v>
      </c>
      <c r="AG3" s="4" t="n">
        <f aca="false">AF3+1</f>
        <v>5</v>
      </c>
      <c r="AH3" s="4" t="n">
        <v>6</v>
      </c>
      <c r="AI3" s="4" t="n">
        <v>7</v>
      </c>
      <c r="AJ3" s="4" t="n">
        <v>8</v>
      </c>
      <c r="AK3" s="4" t="n">
        <v>9</v>
      </c>
      <c r="AM3" s="8" t="s">
        <v>5</v>
      </c>
      <c r="AN3" s="4"/>
      <c r="AO3" s="4"/>
      <c r="AP3" s="8" t="s">
        <v>6</v>
      </c>
      <c r="AQ3" s="4"/>
      <c r="AR3" s="4"/>
      <c r="AS3" s="4"/>
      <c r="AT3" s="4"/>
      <c r="AU3" s="4"/>
      <c r="AV3" s="4"/>
      <c r="AW3" s="4"/>
      <c r="AX3" s="4"/>
    </row>
    <row r="4" customFormat="false" ht="12.75" hidden="false" customHeight="false" outlineLevel="0" collapsed="false">
      <c r="A4" s="12" t="n">
        <v>2</v>
      </c>
      <c r="B4" s="13" t="n">
        <v>1.2917</v>
      </c>
      <c r="C4" s="14" t="n">
        <v>8</v>
      </c>
      <c r="D4" s="4"/>
      <c r="E4" s="4"/>
      <c r="F4" s="4"/>
      <c r="G4" s="4"/>
      <c r="H4" s="4"/>
      <c r="I4" s="4"/>
      <c r="J4" s="4"/>
      <c r="K4" s="4"/>
      <c r="L4" s="4"/>
      <c r="M4" s="4"/>
      <c r="AB4" s="4" t="n">
        <f aca="false">POWER($B3,AB$3)</f>
        <v>1</v>
      </c>
      <c r="AC4" s="4" t="n">
        <f aca="false">POWER($B3,AC$3)</f>
        <v>4</v>
      </c>
      <c r="AD4" s="4" t="n">
        <f aca="false">POWER($B3,AD$3)</f>
        <v>16</v>
      </c>
      <c r="AE4" s="4" t="n">
        <f aca="false">POWER($B3,AE$3)</f>
        <v>64</v>
      </c>
      <c r="AF4" s="4" t="n">
        <f aca="false">POWER($B3,AF$3)</f>
        <v>256</v>
      </c>
      <c r="AG4" s="4" t="n">
        <f aca="false">POWER($B3,AG$3)</f>
        <v>1024</v>
      </c>
      <c r="AH4" s="4" t="n">
        <f aca="false">POWER($B3,AH$3)</f>
        <v>4096</v>
      </c>
      <c r="AI4" s="4" t="n">
        <f aca="false">POWER($B3,AI$3)</f>
        <v>16384</v>
      </c>
      <c r="AJ4" s="4" t="n">
        <f aca="false">POWER($B3,AJ$3)</f>
        <v>65536</v>
      </c>
      <c r="AK4" s="4" t="n">
        <f aca="false">POWER($B3,AK$3)</f>
        <v>262144</v>
      </c>
      <c r="AL4" s="8"/>
      <c r="AM4" s="4" t="s">
        <v>8</v>
      </c>
      <c r="AN4" s="4" t="n">
        <f aca="false" t="array" ref="AN4:AN13">MMULT(AP4:AY13,C3:C12)</f>
        <v>847.330567332399</v>
      </c>
      <c r="AO4" s="1"/>
      <c r="AP4" s="4" t="n">
        <f aca="false" t="array" ref="AP4:AY13">MINVERSE(AB4:AK13)</f>
        <v>-2181.19844281623</v>
      </c>
      <c r="AQ4" s="4" t="n">
        <v>8105.05227441309</v>
      </c>
      <c r="AR4" s="4" t="n">
        <v>-16487.9413315566</v>
      </c>
      <c r="AS4" s="4" t="n">
        <v>11349.4303761707</v>
      </c>
      <c r="AT4" s="4" t="n">
        <v>-4260.96884340646</v>
      </c>
      <c r="AU4" s="4" t="n">
        <v>1872.31286058455</v>
      </c>
      <c r="AV4" s="4" t="n">
        <v>-897.75761496819</v>
      </c>
      <c r="AW4" s="4" t="n">
        <v>1150.38732273363</v>
      </c>
      <c r="AX4" s="4" t="n">
        <v>1459.65545497622</v>
      </c>
      <c r="AY4" s="4" t="n">
        <v>-107.972056133549</v>
      </c>
    </row>
    <row r="5" customFormat="false" ht="12.75" hidden="false" customHeight="false" outlineLevel="0" collapsed="false">
      <c r="A5" s="12" t="n">
        <v>3</v>
      </c>
      <c r="B5" s="13" t="n">
        <v>1.3637</v>
      </c>
      <c r="C5" s="14" t="n">
        <v>10</v>
      </c>
      <c r="D5" s="4"/>
      <c r="E5" s="4"/>
      <c r="F5" s="4"/>
      <c r="G5" s="4"/>
      <c r="H5" s="4"/>
      <c r="I5" s="4"/>
      <c r="J5" s="4"/>
      <c r="K5" s="4"/>
      <c r="L5" s="4"/>
      <c r="M5" s="4"/>
      <c r="AB5" s="4" t="n">
        <f aca="false">POWER($B4,AB$3)</f>
        <v>1</v>
      </c>
      <c r="AC5" s="4" t="n">
        <f aca="false">POWER($B4,AC$3)</f>
        <v>1.2917</v>
      </c>
      <c r="AD5" s="4" t="n">
        <f aca="false">POWER($B4,AD$3)</f>
        <v>1.66848889</v>
      </c>
      <c r="AE5" s="4" t="n">
        <f aca="false">POWER($B4,AE$3)</f>
        <v>2.155187099213</v>
      </c>
      <c r="AF5" s="4" t="n">
        <f aca="false">POWER($B4,AF$3)</f>
        <v>2.78385517605343</v>
      </c>
      <c r="AG5" s="4" t="n">
        <f aca="false">POWER($B4,AG$3)</f>
        <v>3.59590573090822</v>
      </c>
      <c r="AH5" s="4" t="n">
        <f aca="false">POWER($B4,AH$3)</f>
        <v>4.64483143261415</v>
      </c>
      <c r="AI5" s="4" t="n">
        <f aca="false">POWER($B4,AI$3)</f>
        <v>5.99972876150769</v>
      </c>
      <c r="AJ5" s="4" t="n">
        <f aca="false">POWER($B4,AJ$3)</f>
        <v>7.74984964123949</v>
      </c>
      <c r="AK5" s="4" t="n">
        <f aca="false">POWER($B4,AK$3)</f>
        <v>10.010480781589</v>
      </c>
      <c r="AL5" s="30"/>
      <c r="AM5" s="4" t="s">
        <v>9</v>
      </c>
      <c r="AN5" s="4" t="n">
        <v>-2526.179964999</v>
      </c>
      <c r="AO5" s="1"/>
      <c r="AP5" s="4" t="n">
        <v>9197.70750572513</v>
      </c>
      <c r="AQ5" s="4" t="n">
        <v>-29929.0414667843</v>
      </c>
      <c r="AR5" s="4" t="n">
        <v>61557.9698365568</v>
      </c>
      <c r="AS5" s="4" t="n">
        <v>-43169.1447532698</v>
      </c>
      <c r="AT5" s="4" t="n">
        <v>16734.4489409299</v>
      </c>
      <c r="AU5" s="4" t="n">
        <v>-7561.63170952054</v>
      </c>
      <c r="AV5" s="4" t="n">
        <v>3705.46093966162</v>
      </c>
      <c r="AW5" s="4" t="n">
        <v>-4827.52427926855</v>
      </c>
      <c r="AX5" s="4" t="n">
        <v>-6166.09307671805</v>
      </c>
      <c r="AY5" s="4" t="n">
        <v>457.848062696856</v>
      </c>
    </row>
    <row r="6" customFormat="false" ht="12.75" hidden="false" customHeight="false" outlineLevel="0" collapsed="false">
      <c r="A6" s="12" t="n">
        <v>4</v>
      </c>
      <c r="B6" s="13" t="n">
        <v>1.5079</v>
      </c>
      <c r="C6" s="14" t="n">
        <v>15</v>
      </c>
      <c r="D6" s="4"/>
      <c r="E6" s="4"/>
      <c r="F6" s="4"/>
      <c r="G6" s="4"/>
      <c r="H6" s="4"/>
      <c r="I6" s="4"/>
      <c r="J6" s="4"/>
      <c r="K6" s="4"/>
      <c r="L6" s="4"/>
      <c r="M6" s="4"/>
      <c r="AB6" s="4" t="n">
        <f aca="false">POWER($B5,AB$3)</f>
        <v>1</v>
      </c>
      <c r="AC6" s="4" t="n">
        <f aca="false">POWER($B5,AC$3)</f>
        <v>1.3637</v>
      </c>
      <c r="AD6" s="4" t="n">
        <f aca="false">POWER($B5,AD$3)</f>
        <v>1.85967769</v>
      </c>
      <c r="AE6" s="4" t="n">
        <f aca="false">POWER($B5,AE$3)</f>
        <v>2.536042465853</v>
      </c>
      <c r="AF6" s="4" t="n">
        <f aca="false">POWER($B5,AF$3)</f>
        <v>3.45840111068374</v>
      </c>
      <c r="AG6" s="4" t="n">
        <f aca="false">POWER($B5,AG$3)</f>
        <v>4.71622159463941</v>
      </c>
      <c r="AH6" s="4" t="n">
        <f aca="false">POWER($B5,AH$3)</f>
        <v>6.43151138860976</v>
      </c>
      <c r="AI6" s="4" t="n">
        <f aca="false">POWER($B5,AI$3)</f>
        <v>8.77065208064713</v>
      </c>
      <c r="AJ6" s="4" t="n">
        <f aca="false">POWER($B5,AJ$3)</f>
        <v>11.9605382423785</v>
      </c>
      <c r="AK6" s="4" t="n">
        <f aca="false">POWER($B5,AK$3)</f>
        <v>16.3105860011316</v>
      </c>
      <c r="AL6" s="4"/>
      <c r="AM6" s="4" t="s">
        <v>10</v>
      </c>
      <c r="AN6" s="4" t="n">
        <v>2869.2208586894</v>
      </c>
      <c r="AO6" s="1"/>
      <c r="AP6" s="4" t="n">
        <v>-16830.1689345814</v>
      </c>
      <c r="AQ6" s="4" t="n">
        <v>47912.8397792297</v>
      </c>
      <c r="AR6" s="4" t="n">
        <v>-99462.5110472852</v>
      </c>
      <c r="AS6" s="4" t="n">
        <v>70908.3784959051</v>
      </c>
      <c r="AT6" s="4" t="n">
        <v>-28342.5393039048</v>
      </c>
      <c r="AU6" s="4" t="n">
        <v>13183.0462859949</v>
      </c>
      <c r="AV6" s="4" t="n">
        <v>-6616.08163448109</v>
      </c>
      <c r="AW6" s="4" t="n">
        <v>8783.88741048408</v>
      </c>
      <c r="AX6" s="4" t="n">
        <v>11306.4390624035</v>
      </c>
      <c r="AY6" s="4" t="n">
        <v>-843.290113769941</v>
      </c>
    </row>
    <row r="7" customFormat="false" ht="12.75" hidden="false" customHeight="false" outlineLevel="0" collapsed="false">
      <c r="A7" s="12" t="n">
        <v>5</v>
      </c>
      <c r="B7" s="13" t="n">
        <v>1.8538</v>
      </c>
      <c r="C7" s="14" t="n">
        <v>30</v>
      </c>
      <c r="D7" s="4"/>
      <c r="E7" s="4"/>
      <c r="F7" s="4"/>
      <c r="G7" s="4"/>
      <c r="H7" s="4"/>
      <c r="I7" s="4"/>
      <c r="J7" s="4"/>
      <c r="K7" s="4"/>
      <c r="L7" s="4"/>
      <c r="M7" s="4"/>
      <c r="AB7" s="4" t="n">
        <f aca="false">POWER($B6,AB$3)</f>
        <v>1</v>
      </c>
      <c r="AC7" s="4" t="n">
        <f aca="false">POWER($B6,AC$3)</f>
        <v>1.5079</v>
      </c>
      <c r="AD7" s="4" t="n">
        <f aca="false">POWER($B6,AD$3)</f>
        <v>2.27376241</v>
      </c>
      <c r="AE7" s="4" t="n">
        <f aca="false">POWER($B6,AE$3)</f>
        <v>3.428606338039</v>
      </c>
      <c r="AF7" s="4" t="n">
        <f aca="false">POWER($B6,AF$3)</f>
        <v>5.16999549712901</v>
      </c>
      <c r="AG7" s="4" t="n">
        <f aca="false">POWER($B6,AG$3)</f>
        <v>7.79583621012083</v>
      </c>
      <c r="AH7" s="4" t="n">
        <f aca="false">POWER($B6,AH$3)</f>
        <v>11.7553414212412</v>
      </c>
      <c r="AI7" s="4" t="n">
        <f aca="false">POWER($B6,AI$3)</f>
        <v>17.7258793290896</v>
      </c>
      <c r="AJ7" s="4" t="n">
        <f aca="false">POWER($B6,AJ$3)</f>
        <v>26.7288534403342</v>
      </c>
      <c r="AK7" s="4" t="n">
        <f aca="false">POWER($B6,AK$3)</f>
        <v>40.30443810268</v>
      </c>
      <c r="AL7" s="8"/>
      <c r="AM7" s="4" t="s">
        <v>11</v>
      </c>
      <c r="AN7" s="4" t="n">
        <v>-1370.77520047623</v>
      </c>
      <c r="AO7" s="1"/>
      <c r="AP7" s="4" t="n">
        <v>17522.1715848002</v>
      </c>
      <c r="AQ7" s="4" t="n">
        <v>-43651.9620013409</v>
      </c>
      <c r="AR7" s="4" t="n">
        <v>91321.7496540728</v>
      </c>
      <c r="AS7" s="4" t="n">
        <v>-66041.6361349244</v>
      </c>
      <c r="AT7" s="4" t="n">
        <v>27160.0857359606</v>
      </c>
      <c r="AU7" s="4" t="n">
        <v>-13008.1147631787</v>
      </c>
      <c r="AV7" s="4" t="n">
        <v>6698.53949205046</v>
      </c>
      <c r="AW7" s="4" t="n">
        <v>-9085.49637800771</v>
      </c>
      <c r="AX7" s="4" t="n">
        <v>-11800.0790165396</v>
      </c>
      <c r="AY7" s="4" t="n">
        <v>884.741827108208</v>
      </c>
    </row>
    <row r="8" customFormat="false" ht="12.75" hidden="false" customHeight="false" outlineLevel="0" collapsed="false">
      <c r="A8" s="12" t="n">
        <v>6</v>
      </c>
      <c r="B8" s="13" t="n">
        <v>2.3356</v>
      </c>
      <c r="C8" s="14" t="n">
        <v>60</v>
      </c>
      <c r="D8" s="4"/>
      <c r="E8" s="4"/>
      <c r="F8" s="4"/>
      <c r="G8" s="4"/>
      <c r="H8" s="4"/>
      <c r="I8" s="4"/>
      <c r="J8" s="4"/>
      <c r="K8" s="4"/>
      <c r="L8" s="4"/>
      <c r="M8" s="4"/>
      <c r="AB8" s="4" t="n">
        <f aca="false">POWER($B7,AB$3)</f>
        <v>1</v>
      </c>
      <c r="AC8" s="4" t="n">
        <f aca="false">POWER($B7,AC$3)</f>
        <v>1.8538</v>
      </c>
      <c r="AD8" s="4" t="n">
        <f aca="false">POWER($B7,AD$3)</f>
        <v>3.43657444</v>
      </c>
      <c r="AE8" s="4" t="n">
        <f aca="false">POWER($B7,AE$3)</f>
        <v>6.370721696872</v>
      </c>
      <c r="AF8" s="4" t="n">
        <f aca="false">POWER($B7,AF$3)</f>
        <v>11.8100438816613</v>
      </c>
      <c r="AG8" s="4" t="n">
        <f aca="false">POWER($B7,AG$3)</f>
        <v>21.8934593478237</v>
      </c>
      <c r="AH8" s="4" t="n">
        <f aca="false">POWER($B7,AH$3)</f>
        <v>40.5860949389956</v>
      </c>
      <c r="AI8" s="4" t="n">
        <f aca="false">POWER($B7,AI$3)</f>
        <v>75.2385027979101</v>
      </c>
      <c r="AJ8" s="4" t="n">
        <f aca="false">POWER($B7,AJ$3)</f>
        <v>139.477136486766</v>
      </c>
      <c r="AK8" s="4" t="n">
        <f aca="false">POWER($B7,AK$3)</f>
        <v>258.562715619166</v>
      </c>
      <c r="AL8" s="30"/>
      <c r="AM8" s="4" t="s">
        <v>12</v>
      </c>
      <c r="AN8" s="4" t="n">
        <v>-12.2433704845607</v>
      </c>
      <c r="AO8" s="1"/>
      <c r="AP8" s="4" t="n">
        <v>-11429.8768928809</v>
      </c>
      <c r="AQ8" s="4" t="n">
        <v>24955.2872736722</v>
      </c>
      <c r="AR8" s="4" t="n">
        <v>-52546.7073150393</v>
      </c>
      <c r="AS8" s="4" t="n">
        <v>38469.268832521</v>
      </c>
      <c r="AT8" s="4" t="n">
        <v>-16234.6050263401</v>
      </c>
      <c r="AU8" s="4" t="n">
        <v>8001.96632779924</v>
      </c>
      <c r="AV8" s="4" t="n">
        <v>-4234.24011826603</v>
      </c>
      <c r="AW8" s="4" t="n">
        <v>5882.04857571176</v>
      </c>
      <c r="AX8" s="4" t="n">
        <v>7719.20375020096</v>
      </c>
      <c r="AY8" s="4" t="n">
        <v>-582.345407378799</v>
      </c>
    </row>
    <row r="9" customFormat="false" ht="12.75" hidden="false" customHeight="false" outlineLevel="0" collapsed="false">
      <c r="A9" s="12" t="n">
        <v>7</v>
      </c>
      <c r="B9" s="13" t="n">
        <v>2.9468</v>
      </c>
      <c r="C9" s="14" t="n">
        <v>120</v>
      </c>
      <c r="D9" s="4"/>
      <c r="E9" s="4"/>
      <c r="F9" s="4"/>
      <c r="G9" s="4"/>
      <c r="H9" s="4"/>
      <c r="I9" s="4"/>
      <c r="J9" s="4"/>
      <c r="K9" s="4"/>
      <c r="L9" s="4"/>
      <c r="M9" s="4"/>
      <c r="AB9" s="4" t="n">
        <f aca="false">POWER($B8,AB$3)</f>
        <v>1</v>
      </c>
      <c r="AC9" s="4" t="n">
        <f aca="false">POWER($B8,AC$3)</f>
        <v>2.3356</v>
      </c>
      <c r="AD9" s="4" t="n">
        <f aca="false">POWER($B8,AD$3)</f>
        <v>5.45502736</v>
      </c>
      <c r="AE9" s="4" t="n">
        <f aca="false">POWER($B8,AE$3)</f>
        <v>12.740761902016</v>
      </c>
      <c r="AF9" s="4" t="n">
        <f aca="false">POWER($B8,AF$3)</f>
        <v>29.7573234983486</v>
      </c>
      <c r="AG9" s="4" t="n">
        <f aca="false">POWER($B8,AG$3)</f>
        <v>69.5012047627429</v>
      </c>
      <c r="AH9" s="4" t="n">
        <f aca="false">POWER($B8,AH$3)</f>
        <v>162.327013843862</v>
      </c>
      <c r="AI9" s="4" t="n">
        <f aca="false">POWER($B8,AI$3)</f>
        <v>379.130973533725</v>
      </c>
      <c r="AJ9" s="4" t="n">
        <f aca="false">POWER($B8,AJ$3)</f>
        <v>885.498301785368</v>
      </c>
      <c r="AK9" s="4" t="n">
        <f aca="false">POWER($B8,AK$3)</f>
        <v>2068.1698336499</v>
      </c>
      <c r="AL9" s="31"/>
      <c r="AM9" s="4" t="s">
        <v>13</v>
      </c>
      <c r="AN9" s="4" t="n">
        <v>334.565869559054</v>
      </c>
      <c r="AO9" s="1"/>
      <c r="AP9" s="4" t="n">
        <v>4842.14791765571</v>
      </c>
      <c r="AQ9" s="4" t="n">
        <v>-9291.06129540876</v>
      </c>
      <c r="AR9" s="4" t="n">
        <v>19669.878533012</v>
      </c>
      <c r="AS9" s="4" t="n">
        <v>-14551.6030231513</v>
      </c>
      <c r="AT9" s="4" t="n">
        <v>6283.72015512809</v>
      </c>
      <c r="AU9" s="4" t="n">
        <v>-3183.16701387325</v>
      </c>
      <c r="AV9" s="4" t="n">
        <v>1732.18459053755</v>
      </c>
      <c r="AW9" s="4" t="n">
        <v>-2470.47259432478</v>
      </c>
      <c r="AX9" s="4" t="n">
        <v>-3280.93507997521</v>
      </c>
      <c r="AY9" s="4" t="n">
        <v>249.307810400022</v>
      </c>
    </row>
    <row r="10" customFormat="false" ht="12.75" hidden="false" customHeight="false" outlineLevel="0" collapsed="false">
      <c r="A10" s="12" t="n">
        <v>8</v>
      </c>
      <c r="B10" s="13" t="n">
        <v>3.6985</v>
      </c>
      <c r="C10" s="14" t="n">
        <v>250</v>
      </c>
      <c r="D10" s="4"/>
      <c r="E10" s="4"/>
      <c r="F10" s="4"/>
      <c r="G10" s="4"/>
      <c r="H10" s="4"/>
      <c r="I10" s="4"/>
      <c r="J10" s="4"/>
      <c r="K10" s="4"/>
      <c r="L10" s="4"/>
      <c r="M10" s="4"/>
      <c r="AB10" s="4" t="n">
        <f aca="false">POWER($B9,AB$3)</f>
        <v>1</v>
      </c>
      <c r="AC10" s="4" t="n">
        <f aca="false">POWER($B9,AC$3)</f>
        <v>2.9468</v>
      </c>
      <c r="AD10" s="4" t="n">
        <f aca="false">POWER($B9,AD$3)</f>
        <v>8.68363024</v>
      </c>
      <c r="AE10" s="4" t="n">
        <f aca="false">POWER($B9,AE$3)</f>
        <v>25.588921591232</v>
      </c>
      <c r="AF10" s="4" t="n">
        <f aca="false">POWER($B9,AF$3)</f>
        <v>75.4054341450425</v>
      </c>
      <c r="AG10" s="4" t="n">
        <f aca="false">POWER($B9,AG$3)</f>
        <v>222.204733338611</v>
      </c>
      <c r="AH10" s="4" t="n">
        <f aca="false">POWER($B9,AH$3)</f>
        <v>654.792908202219</v>
      </c>
      <c r="AI10" s="4" t="n">
        <f aca="false">POWER($B9,AI$3)</f>
        <v>1929.5437418903</v>
      </c>
      <c r="AJ10" s="4" t="n">
        <f aca="false">POWER($B9,AJ$3)</f>
        <v>5685.97949860234</v>
      </c>
      <c r="AK10" s="4" t="n">
        <f aca="false">POWER($B9,AK$3)</f>
        <v>16755.4443864814</v>
      </c>
      <c r="AL10" s="30"/>
      <c r="AM10" s="4" t="s">
        <v>14</v>
      </c>
      <c r="AN10" s="4" t="n">
        <v>-168.893385115171</v>
      </c>
      <c r="AO10" s="1"/>
      <c r="AP10" s="4" t="n">
        <v>-1332.04961863561</v>
      </c>
      <c r="AQ10" s="4" t="n">
        <v>2255.03008711057</v>
      </c>
      <c r="AR10" s="4" t="n">
        <v>-4795.81357056454</v>
      </c>
      <c r="AS10" s="4" t="n">
        <v>3579.59750653525</v>
      </c>
      <c r="AT10" s="4" t="n">
        <v>-1577.29727774381</v>
      </c>
      <c r="AU10" s="4" t="n">
        <v>819.633360680061</v>
      </c>
      <c r="AV10" s="4" t="n">
        <v>-458.682210779793</v>
      </c>
      <c r="AW10" s="4" t="n">
        <v>673.021198398207</v>
      </c>
      <c r="AX10" s="4" t="n">
        <v>905.982789275494</v>
      </c>
      <c r="AY10" s="4" t="n">
        <v>-69.4222642758252</v>
      </c>
    </row>
    <row r="11" customFormat="false" ht="12.75" hidden="false" customHeight="false" outlineLevel="0" collapsed="false">
      <c r="A11" s="12" t="n">
        <v>9</v>
      </c>
      <c r="B11" s="13" t="n">
        <v>4.1243</v>
      </c>
      <c r="C11" s="14" t="n">
        <v>370</v>
      </c>
      <c r="D11" s="4"/>
      <c r="E11" s="4"/>
      <c r="F11" s="4"/>
      <c r="G11" s="4"/>
      <c r="H11" s="4"/>
      <c r="I11" s="4"/>
      <c r="J11" s="4"/>
      <c r="K11" s="4"/>
      <c r="L11" s="4"/>
      <c r="M11" s="4"/>
      <c r="AB11" s="4" t="n">
        <f aca="false">POWER($B10,AB$3)</f>
        <v>1</v>
      </c>
      <c r="AC11" s="4" t="n">
        <f aca="false">POWER($B10,AC$3)</f>
        <v>3.6985</v>
      </c>
      <c r="AD11" s="4" t="n">
        <f aca="false">POWER($B10,AD$3)</f>
        <v>13.67890225</v>
      </c>
      <c r="AE11" s="4" t="n">
        <f aca="false">POWER($B10,AE$3)</f>
        <v>50.591419971625</v>
      </c>
      <c r="AF11" s="4" t="n">
        <f aca="false">POWER($B10,AF$3)</f>
        <v>187.112366765055</v>
      </c>
      <c r="AG11" s="4" t="n">
        <f aca="false">POWER($B10,AG$3)</f>
        <v>692.035088480556</v>
      </c>
      <c r="AH11" s="4" t="n">
        <f aca="false">POWER($B10,AH$3)</f>
        <v>2559.49177474534</v>
      </c>
      <c r="AI11" s="4" t="n">
        <f aca="false">POWER($B10,AI$3)</f>
        <v>9466.28032889563</v>
      </c>
      <c r="AJ11" s="4" t="n">
        <f aca="false">POWER($B10,AJ$3)</f>
        <v>35011.0377964205</v>
      </c>
      <c r="AK11" s="4" t="n">
        <f aca="false">POWER($B10,AK$3)</f>
        <v>129488.323290061</v>
      </c>
      <c r="AL11" s="30"/>
      <c r="AM11" s="4" t="s">
        <v>15</v>
      </c>
      <c r="AN11" s="4" t="n">
        <v>40.2516244210074</v>
      </c>
      <c r="AO11" s="1"/>
      <c r="AP11" s="4" t="n">
        <v>229.504799777281</v>
      </c>
      <c r="AQ11" s="4" t="n">
        <v>-344.456760017151</v>
      </c>
      <c r="AR11" s="4" t="n">
        <v>735.369406482295</v>
      </c>
      <c r="AS11" s="4" t="n">
        <v>-553.050114182337</v>
      </c>
      <c r="AT11" s="4" t="n">
        <v>248.031330443959</v>
      </c>
      <c r="AU11" s="4" t="n">
        <v>-131.927043971652</v>
      </c>
      <c r="AV11" s="4" t="n">
        <v>75.8716387170391</v>
      </c>
      <c r="AW11" s="4" t="n">
        <v>-114.706180123486</v>
      </c>
      <c r="AX11" s="4" t="n">
        <v>-156.76638869502</v>
      </c>
      <c r="AY11" s="4" t="n">
        <v>12.1293115690731</v>
      </c>
    </row>
    <row r="12" customFormat="false" ht="12.75" hidden="false" customHeight="false" outlineLevel="0" collapsed="false">
      <c r="A12" s="15" t="n">
        <v>10</v>
      </c>
      <c r="B12" s="16" t="n">
        <v>4.4173</v>
      </c>
      <c r="C12" s="17" t="n">
        <v>480</v>
      </c>
      <c r="D12" s="4"/>
      <c r="E12" s="4"/>
      <c r="F12" s="4"/>
      <c r="G12" s="4"/>
      <c r="H12" s="4"/>
      <c r="I12" s="4"/>
      <c r="J12" s="4"/>
      <c r="K12" s="4"/>
      <c r="L12" s="4"/>
      <c r="M12" s="4"/>
      <c r="AB12" s="4" t="n">
        <f aca="false">POWER($B11,AB$3)</f>
        <v>1</v>
      </c>
      <c r="AC12" s="4" t="n">
        <f aca="false">POWER($B11,AC$3)</f>
        <v>4.1243</v>
      </c>
      <c r="AD12" s="4" t="n">
        <f aca="false">POWER($B11,AD$3)</f>
        <v>17.00985049</v>
      </c>
      <c r="AE12" s="4" t="n">
        <f aca="false">POWER($B11,AE$3)</f>
        <v>70.153726375907</v>
      </c>
      <c r="AF12" s="4" t="n">
        <f aca="false">POWER($B11,AF$3)</f>
        <v>289.335013692153</v>
      </c>
      <c r="AG12" s="4" t="n">
        <f aca="false">POWER($B11,AG$3)</f>
        <v>1193.30439697055</v>
      </c>
      <c r="AH12" s="4" t="n">
        <f aca="false">POWER($B11,AH$3)</f>
        <v>4921.54532442563</v>
      </c>
      <c r="AI12" s="4" t="n">
        <f aca="false">POWER($B11,AI$3)</f>
        <v>20297.9293815286</v>
      </c>
      <c r="AJ12" s="4" t="n">
        <f aca="false">POWER($B11,AJ$3)</f>
        <v>83714.7501482385</v>
      </c>
      <c r="AK12" s="4" t="n">
        <f aca="false">POWER($B11,AK$3)</f>
        <v>345264.74403638</v>
      </c>
      <c r="AL12" s="30"/>
      <c r="AM12" s="4" t="s">
        <v>16</v>
      </c>
      <c r="AN12" s="4" t="n">
        <v>-4.85683475075771</v>
      </c>
      <c r="AO12" s="1"/>
      <c r="AP12" s="4" t="n">
        <v>-22.4851837288312</v>
      </c>
      <c r="AQ12" s="4" t="n">
        <v>30.0852926556628</v>
      </c>
      <c r="AR12" s="4" t="n">
        <v>-64.4360773819103</v>
      </c>
      <c r="AS12" s="4" t="n">
        <v>48.7743324246535</v>
      </c>
      <c r="AT12" s="4" t="n">
        <v>-22.2129648316041</v>
      </c>
      <c r="AU12" s="4" t="n">
        <v>12.0667010285102</v>
      </c>
      <c r="AV12" s="4" t="n">
        <v>-7.12295056006605</v>
      </c>
      <c r="AW12" s="4" t="n">
        <v>11.1055019191112</v>
      </c>
      <c r="AX12" s="4" t="n">
        <v>15.4327215580314</v>
      </c>
      <c r="AY12" s="4" t="n">
        <v>-1.20737308355751</v>
      </c>
    </row>
    <row r="13" customFormat="false" ht="12.75" hidden="false" customHeight="false" outlineLevel="0" collapsed="false">
      <c r="A13" s="18" t="str">
        <f aca="false">CONCATENATE("="&amp;AN13,"*B13^9+",AN12,"*B13^8+",AN11,"*B13^7+",AN10,"*B13^6+",AN9,"*B13^5+",AN8,"*B13^4+",AN7,"*B13^3+",AN6,"*B13^2+",AN5,"*B13+",AN4)</f>
        <v>=0,23861516580283*B13^9+-4,85683475799354*B13^8+40,2516244944577*B13^7+-168,8933855383*B13^6+334,565871080515*B13^5+-12,2433740068518*B13^4+-1370,77519531176*B13^3+2869,22085427557*B13^2+-2526,17996329835*B13+847,330567318095</v>
      </c>
      <c r="B13" s="19" t="n">
        <v>1</v>
      </c>
      <c r="C13" s="32" t="n">
        <f aca="false">0.238615165221461*B13^9+-4.85683474267114*B13^8+40.2516243186292*B13^7+-168.893384386807*B13^6+334.56586634781*B13^5+-12.2433613807661*B13^4+-1370.77521704737*B13^3+2869.22087715612*B13^2+-2526.17997623715*B13+847.330570741323</f>
        <v>8.65877993433912</v>
      </c>
      <c r="D13" s="4"/>
      <c r="E13" s="4"/>
      <c r="F13" s="4"/>
      <c r="G13" s="4"/>
      <c r="H13" s="4"/>
      <c r="I13" s="4"/>
      <c r="J13" s="4"/>
      <c r="K13" s="4"/>
      <c r="L13" s="4"/>
      <c r="M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AA13" s="30"/>
      <c r="AB13" s="4" t="n">
        <f aca="false">POWER($B12,AB$3)</f>
        <v>1</v>
      </c>
      <c r="AC13" s="4" t="n">
        <f aca="false">POWER($B12,AC$3)</f>
        <v>4.4173</v>
      </c>
      <c r="AD13" s="4" t="n">
        <f aca="false">POWER($B12,AD$3)</f>
        <v>19.51253929</v>
      </c>
      <c r="AE13" s="4" t="n">
        <f aca="false">POWER($B12,AE$3)</f>
        <v>86.192739805717</v>
      </c>
      <c r="AF13" s="4" t="n">
        <f aca="false">POWER($B12,AF$3)</f>
        <v>380.739189543794</v>
      </c>
      <c r="AG13" s="4" t="n">
        <f aca="false">POWER($B12,AG$3)</f>
        <v>1681.8392219718</v>
      </c>
      <c r="AH13" s="4" t="n">
        <f aca="false">POWER($B12,AH$3)</f>
        <v>7429.18839521603</v>
      </c>
      <c r="AI13" s="4" t="n">
        <f aca="false">POWER($B12,AI$3)</f>
        <v>32816.9538981878</v>
      </c>
      <c r="AJ13" s="4" t="n">
        <f aca="false">POWER($B12,AJ$3)</f>
        <v>144962.330454465</v>
      </c>
      <c r="AK13" s="4" t="n">
        <f aca="false">POWER($B12,AK$3)</f>
        <v>640342.102316508</v>
      </c>
      <c r="AL13" s="30"/>
      <c r="AM13" s="4" t="s">
        <v>17</v>
      </c>
      <c r="AN13" s="4" t="n">
        <v>0.23861516549427</v>
      </c>
      <c r="AO13" s="1"/>
      <c r="AP13" s="4" t="n">
        <v>0.955206703480667</v>
      </c>
      <c r="AQ13" s="4" t="n">
        <v>-1.1461980839388</v>
      </c>
      <c r="AR13" s="4" t="n">
        <v>2.4616566171813</v>
      </c>
      <c r="AS13" s="4" t="n">
        <v>-1.87365145060687</v>
      </c>
      <c r="AT13" s="4" t="n">
        <v>0.864795523000449</v>
      </c>
      <c r="AU13" s="4" t="n">
        <v>-0.478761348662584</v>
      </c>
      <c r="AV13" s="4" t="n">
        <v>0.289635607151022</v>
      </c>
      <c r="AW13" s="4" t="n">
        <v>-0.465813318791486</v>
      </c>
      <c r="AX13" s="4" t="n">
        <v>-0.659087073384163</v>
      </c>
      <c r="AY13" s="4" t="n">
        <v>0.0522168245704683</v>
      </c>
    </row>
    <row r="14" customFormat="false" ht="12.7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A14" s="30"/>
    </row>
    <row r="15" customFormat="false" ht="12.75" hidden="false" customHeight="false" outlineLevel="0" collapsed="false">
      <c r="A15" s="33" t="s">
        <v>18</v>
      </c>
      <c r="B15" s="34" t="n">
        <v>1</v>
      </c>
      <c r="C15" s="35" t="n">
        <f aca="false">MIN(C17:C37)</f>
        <v>5.99203217221576</v>
      </c>
      <c r="AA15" s="30"/>
    </row>
    <row r="16" customFormat="false" ht="12.75" hidden="false" customHeight="false" outlineLevel="0" collapsed="false">
      <c r="A16" s="36" t="s">
        <v>19</v>
      </c>
      <c r="B16" s="37" t="n">
        <v>4.4</v>
      </c>
      <c r="C16" s="38" t="n">
        <f aca="false">MAX(C17:C37)</f>
        <v>472.481537947169</v>
      </c>
      <c r="AA16" s="30"/>
    </row>
    <row r="17" customFormat="false" ht="12.75" hidden="false" customHeight="false" outlineLevel="0" collapsed="false">
      <c r="B17" s="9" t="n">
        <v>1</v>
      </c>
      <c r="C17" s="24" t="n">
        <f aca="false">(AN$4+AN$5*B17+AN$6*B17^2+AN$7*B17^3+AN$8*B17^4+AN$9*B17^5+AN$10*B17^6+AN$11*B17^7+AN$12*B17^8+AN$13*B17^9)</f>
        <v>8.65877942119267</v>
      </c>
      <c r="AA17" s="30"/>
    </row>
    <row r="18" customFormat="false" ht="12.75" hidden="false" customHeight="false" outlineLevel="0" collapsed="false">
      <c r="B18" s="12" t="n">
        <f aca="false">B17+(B$16-B$15)/20</f>
        <v>1.17</v>
      </c>
      <c r="C18" s="27" t="n">
        <f aca="false">(AN$4+AN$5*B18+AN$6*B18^2+AN$7*B18^3+AN$8*B18^4+AN$9*B18^5+AN$10*B18^6+AN$11*B18^7+AN$12*B18^8+AN$13*B18^9)</f>
        <v>5.99203217221576</v>
      </c>
      <c r="AA18" s="30"/>
    </row>
    <row r="19" customFormat="false" ht="12.75" hidden="false" customHeight="false" outlineLevel="0" collapsed="false">
      <c r="B19" s="12" t="n">
        <f aca="false">B18+(B$16-B$15)/20</f>
        <v>1.34</v>
      </c>
      <c r="C19" s="27" t="n">
        <f aca="false">(AN$4+AN$5*B19+AN$6*B19^2+AN$7*B19^3+AN$8*B19^4+AN$9*B19^5+AN$10*B19^6+AN$11*B19^7+AN$12*B19^8+AN$13*B19^9)</f>
        <v>9.29363794276041</v>
      </c>
      <c r="AA19" s="30"/>
    </row>
    <row r="20" customFormat="false" ht="12.75" hidden="false" customHeight="false" outlineLevel="0" collapsed="false">
      <c r="B20" s="12" t="n">
        <f aca="false">B19+(B$16-B$15)/20</f>
        <v>1.51</v>
      </c>
      <c r="C20" s="27" t="n">
        <f aca="false">(AN$4+AN$5*B20+AN$6*B20^2+AN$7*B20^3+AN$8*B20^4+AN$9*B20^5+AN$10*B20^6+AN$11*B20^7+AN$12*B20^8+AN$13*B20^9)</f>
        <v>15.0795682044759</v>
      </c>
    </row>
    <row r="21" customFormat="false" ht="12.75" hidden="false" customHeight="false" outlineLevel="0" collapsed="false">
      <c r="B21" s="12" t="n">
        <f aca="false">B20+(B$16-B$15)/20</f>
        <v>1.68</v>
      </c>
      <c r="C21" s="27" t="n">
        <f aca="false">(AN$4+AN$5*B21+AN$6*B21^2+AN$7*B21^3+AN$8*B21^4+AN$9*B21^5+AN$10*B21^6+AN$11*B21^7+AN$12*B21^8+AN$13*B21^9)</f>
        <v>21.9836432515771</v>
      </c>
    </row>
    <row r="22" customFormat="false" ht="12.75" hidden="false" customHeight="false" outlineLevel="0" collapsed="false">
      <c r="B22" s="12" t="n">
        <f aca="false">B21+(B$16-B$15)/20</f>
        <v>1.85</v>
      </c>
      <c r="C22" s="27" t="n">
        <f aca="false">(AN$4+AN$5*B22+AN$6*B22^2+AN$7*B22^3+AN$8*B22^4+AN$9*B22^5+AN$10*B22^6+AN$11*B22^7+AN$12*B22^8+AN$13*B22^9)</f>
        <v>29.8125193336852</v>
      </c>
    </row>
    <row r="23" customFormat="false" ht="12.75" hidden="false" customHeight="false" outlineLevel="0" collapsed="false">
      <c r="B23" s="12" t="n">
        <f aca="false">B22+(B$16-B$15)/20</f>
        <v>2.02</v>
      </c>
      <c r="C23" s="27" t="n">
        <f aca="false">(AN$4+AN$5*B23+AN$6*B23^2+AN$7*B23^3+AN$8*B23^4+AN$9*B23^5+AN$10*B23^6+AN$11*B23^7+AN$12*B23^8+AN$13*B23^9)</f>
        <v>38.8587320134411</v>
      </c>
    </row>
    <row r="24" customFormat="false" ht="12.75" hidden="false" customHeight="false" outlineLevel="0" collapsed="false">
      <c r="A24" s="4"/>
      <c r="B24" s="12" t="n">
        <f aca="false">B23+(B$16-B$15)/20</f>
        <v>2.19</v>
      </c>
      <c r="C24" s="27" t="n">
        <f aca="false">(AN$4+AN$5*B24+AN$6*B24^2+AN$7*B24^3+AN$8*B24^4+AN$9*B24^5+AN$10*B24^6+AN$11*B24^7+AN$12*B24^8+AN$13*B24^9)</f>
        <v>49.4775197439889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customFormat="false" ht="12.75" hidden="false" customHeight="false" outlineLevel="0" collapsed="false">
      <c r="B25" s="12" t="n">
        <f aca="false">B24+(B$16-B$15)/20</f>
        <v>2.36</v>
      </c>
      <c r="C25" s="27" t="n">
        <f aca="false">(AN$4+AN$5*B25+AN$6*B25^2+AN$7*B25^3+AN$8*B25^4+AN$9*B25^5+AN$10*B25^6+AN$11*B25^7+AN$12*B25^8+AN$13*B25^9)</f>
        <v>61.8980227170749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customFormat="false" ht="12.75" hidden="false" customHeight="false" outlineLevel="0" collapsed="false">
      <c r="B26" s="12" t="n">
        <f aca="false">B25+(B$16-B$15)/20</f>
        <v>2.53</v>
      </c>
      <c r="C26" s="27" t="n">
        <f aca="false">(AN$4+AN$5*B26+AN$6*B26^2+AN$7*B26^3+AN$8*B26^4+AN$9*B26^5+AN$10*B26^6+AN$11*B26^7+AN$12*B26^8+AN$13*B26^9)</f>
        <v>76.2145914543771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customFormat="false" ht="12.75" hidden="false" customHeight="false" outlineLevel="0" collapsed="false">
      <c r="B27" s="12" t="n">
        <f aca="false">B26+(B$16-B$15)/20</f>
        <v>2.7</v>
      </c>
      <c r="C27" s="27" t="n">
        <f aca="false">(AN$4+AN$5*B27+AN$6*B27^2+AN$7*B27^3+AN$8*B27^4+AN$9*B27^5+AN$10*B27^6+AN$11*B27^7+AN$12*B27^8+AN$13*B27^9)</f>
        <v>92.489347403751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customFormat="false" ht="12.75" hidden="false" customHeight="false" outlineLevel="0" collapsed="false">
      <c r="B28" s="12" t="n">
        <f aca="false">B27+(B$16-B$15)/20</f>
        <v>2.87</v>
      </c>
      <c r="C28" s="27" t="n">
        <f aca="false">(AN$4+AN$5*B28+AN$6*B28^2+AN$7*B28^3+AN$8*B28^4+AN$9*B28^5+AN$10*B28^6+AN$11*B28^7+AN$12*B28^8+AN$13*B28^9)</f>
        <v>110.892813957398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customFormat="false" ht="12.75" hidden="false" customHeight="false" outlineLevel="0" collapsed="false">
      <c r="B29" s="12" t="n">
        <f aca="false">B28+(B$16-B$15)/20</f>
        <v>3.04</v>
      </c>
      <c r="C29" s="27" t="n">
        <f aca="false">(AN$4+AN$5*B29+AN$6*B29^2+AN$7*B29^3+AN$8*B29^4+AN$9*B29^5+AN$10*B29^6+AN$11*B29^7+AN$12*B29^8+AN$13*B29^9)</f>
        <v>131.815380831144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customFormat="false" ht="12.75" hidden="false" customHeight="false" outlineLevel="0" collapsed="false">
      <c r="B30" s="12" t="n">
        <f aca="false">B29+(B$16-B$15)/20</f>
        <v>3.21</v>
      </c>
      <c r="C30" s="27" t="n">
        <f aca="false">(AN$4+AN$5*B30+AN$6*B30^2+AN$7*B30^3+AN$8*B30^4+AN$9*B30^5+AN$10*B30^6+AN$11*B30^7+AN$12*B30^8+AN$13*B30^9)</f>
        <v>155.898577632748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customFormat="false" ht="12.75" hidden="false" customHeight="false" outlineLevel="0" collapsed="false">
      <c r="B31" s="12" t="n">
        <f aca="false">B30+(B$16-B$15)/20</f>
        <v>3.38</v>
      </c>
      <c r="C31" s="27" t="n">
        <f aca="false">(AN$4+AN$5*B31+AN$6*B31^2+AN$7*B31^3+AN$8*B31^4+AN$9*B31^5+AN$10*B31^6+AN$11*B31^7+AN$12*B31^8+AN$13*B31^9)</f>
        <v>183.961613702755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customFormat="false" ht="12.75" hidden="false" customHeight="false" outlineLevel="0" collapsed="false">
      <c r="B32" s="12" t="n">
        <f aca="false">B31+(B$16-B$15)/20</f>
        <v>3.55</v>
      </c>
      <c r="C32" s="27" t="n">
        <f aca="false">(AN$4+AN$5*B32+AN$6*B32^2+AN$7*B32^3+AN$8*B32^4+AN$9*B32^5+AN$10*B32^6+AN$11*B32^7+AN$12*B32^8+AN$13*B32^9)</f>
        <v>216.835390933742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customFormat="false" ht="12.75" hidden="false" customHeight="false" outlineLevel="0" collapsed="false">
      <c r="B33" s="12" t="n">
        <f aca="false">B32+(B$16-B$15)/20</f>
        <v>3.72</v>
      </c>
      <c r="C33" s="27" t="n">
        <f aca="false">(AN$4+AN$5*B33+AN$6*B33^2+AN$7*B33^3+AN$8*B33^4+AN$9*B33^5+AN$10*B33^6+AN$11*B33^7+AN$12*B33^8+AN$13*B33^9)</f>
        <v>255.163214261549</v>
      </c>
      <c r="D33" s="4"/>
      <c r="E33" s="28" t="s">
        <v>20</v>
      </c>
      <c r="F33" s="8" t="str">
        <f aca="false">A13</f>
        <v>=0,23861516580283*B13^9+-4,85683475799354*B13^8+40,2516244944577*B13^7+-168,8933855383*B13^6+334,565871080515*B13^5+-12,2433740068518*B13^4+-1370,77519531176*B13^3+2869,22085427557*B13^2+-2526,17996329835*B13+847,330567318095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customFormat="false" ht="12.75" hidden="false" customHeight="false" outlineLevel="0" collapsed="false">
      <c r="B34" s="12" t="n">
        <f aca="false">B33+(B$16-B$15)/20</f>
        <v>3.89</v>
      </c>
      <c r="C34" s="27" t="n">
        <f aca="false">(AN$4+AN$5*B34+AN$6*B34^2+AN$7*B34^3+AN$8*B34^4+AN$9*B34^5+AN$10*B34^6+AN$11*B34^7+AN$12*B34^8+AN$13*B34^9)</f>
        <v>299.284710879445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customFormat="false" ht="12.75" hidden="false" customHeight="false" outlineLevel="0" collapsed="false">
      <c r="B35" s="12" t="n">
        <f aca="false">B34+(B$16-B$15)/20</f>
        <v>4.06</v>
      </c>
      <c r="C35" s="27" t="n">
        <f aca="false">(AN$4+AN$5*B35+AN$6*B35^2+AN$7*B35^3+AN$8*B35^4+AN$9*B35^5+AN$10*B35^6+AN$11*B35^7+AN$12*B35^8+AN$13*B35^9)</f>
        <v>349.387023946838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customFormat="false" ht="12.75" hidden="false" customHeight="false" outlineLevel="0" collapsed="false">
      <c r="B36" s="12" t="n">
        <f aca="false">B35+(B$16-B$15)/20</f>
        <v>4.23</v>
      </c>
      <c r="C36" s="27" t="n">
        <f aca="false">(AN$4+AN$5*B36+AN$6*B36^2+AN$7*B36^3+AN$8*B36^4+AN$9*B36^5+AN$10*B36^6+AN$11*B36^7+AN$12*B36^8+AN$13*B36^9)</f>
        <v>406.185169651712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customFormat="false" ht="12.75" hidden="false" customHeight="false" outlineLevel="0" collapsed="false">
      <c r="B37" s="15" t="n">
        <f aca="false">B36+(B$16-B$15)/20</f>
        <v>4.4</v>
      </c>
      <c r="C37" s="26" t="n">
        <f aca="false">(AN$4+AN$5*B37+AN$6*B37^2+AN$7*B37^3+AN$8*B37^4+AN$9*B37^5+AN$10*B37^6+AN$11*B37^7+AN$12*B37^8+AN$13*B37^9)</f>
        <v>472.481537947169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X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0546875" defaultRowHeight="12.75" zeroHeight="false" outlineLevelRow="0" outlineLevelCol="0"/>
  <cols>
    <col collapsed="false" customWidth="true" hidden="false" outlineLevel="0" max="1" min="1" style="2" width="10.13"/>
    <col collapsed="false" customWidth="true" hidden="false" outlineLevel="0" max="2" min="2" style="2" width="9.28"/>
    <col collapsed="false" customWidth="true" hidden="false" outlineLevel="0" max="3" min="3" style="2" width="9.56"/>
    <col collapsed="false" customWidth="true" hidden="false" outlineLevel="0" max="27" min="4" style="2" width="4.56"/>
    <col collapsed="false" customWidth="false" hidden="false" outlineLevel="0" max="36" min="28" style="2" width="11.05"/>
    <col collapsed="false" customWidth="true" hidden="false" outlineLevel="0" max="37" min="37" style="2" width="4.56"/>
    <col collapsed="false" customWidth="false" hidden="false" outlineLevel="0" max="16384" min="38" style="2" width="11.05"/>
  </cols>
  <sheetData>
    <row r="1" customFormat="false" ht="15" hidden="false" customHeight="false" outlineLevel="0" collapsed="false">
      <c r="A1" s="29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K1" s="4"/>
    </row>
    <row r="2" customFormat="false" ht="24.05" hidden="false" customHeight="false" outlineLevel="0" collapsed="false">
      <c r="A2" s="5" t="s">
        <v>2</v>
      </c>
      <c r="B2" s="6" t="s">
        <v>3</v>
      </c>
      <c r="C2" s="6" t="s">
        <v>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s">
        <v>1</v>
      </c>
      <c r="AC2" s="4"/>
      <c r="AD2" s="4"/>
      <c r="AE2" s="4"/>
      <c r="AF2" s="4"/>
      <c r="AG2" s="4"/>
      <c r="AH2" s="4"/>
      <c r="AI2" s="4"/>
      <c r="AJ2" s="4"/>
      <c r="AL2" s="8" t="s">
        <v>5</v>
      </c>
      <c r="AM2" s="4"/>
      <c r="AN2" s="4"/>
      <c r="AO2" s="4"/>
      <c r="AP2" s="8" t="s">
        <v>6</v>
      </c>
      <c r="AQ2" s="4"/>
      <c r="AR2" s="4"/>
      <c r="AS2" s="4"/>
      <c r="AT2" s="4"/>
      <c r="AU2" s="4"/>
      <c r="AV2" s="4"/>
      <c r="AW2" s="4"/>
      <c r="AX2" s="4"/>
    </row>
    <row r="3" customFormat="false" ht="12.75" hidden="false" customHeight="false" outlineLevel="0" collapsed="false">
      <c r="A3" s="9" t="n">
        <v>1</v>
      </c>
      <c r="B3" s="10" t="n">
        <v>1.2917</v>
      </c>
      <c r="C3" s="11" t="n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n">
        <v>0</v>
      </c>
      <c r="AC3" s="4" t="n">
        <f aca="false">AB3+1</f>
        <v>1</v>
      </c>
      <c r="AD3" s="4" t="n">
        <f aca="false">AC3+1</f>
        <v>2</v>
      </c>
      <c r="AE3" s="4" t="n">
        <f aca="false">AD3+1</f>
        <v>3</v>
      </c>
      <c r="AF3" s="4" t="n">
        <f aca="false">AE3+1</f>
        <v>4</v>
      </c>
      <c r="AG3" s="4" t="n">
        <f aca="false">AF3+1</f>
        <v>5</v>
      </c>
      <c r="AH3" s="4" t="n">
        <v>6</v>
      </c>
      <c r="AI3" s="4" t="n">
        <v>7</v>
      </c>
      <c r="AJ3" s="4" t="n">
        <v>8</v>
      </c>
      <c r="AL3" s="4" t="s">
        <v>9</v>
      </c>
      <c r="AM3" s="4" t="n">
        <f aca="false" t="array" ref="AM3:AM11">MMULT(AP3:AX11,C3:C11)</f>
        <v>1392.20428177612</v>
      </c>
      <c r="AN3" s="1"/>
      <c r="AO3" s="4"/>
      <c r="AP3" s="4" t="n">
        <f aca="false" t="array" ref="AP3:AX11">MINVERSE(AB4:AJ12)</f>
        <v>5487.7282141425</v>
      </c>
      <c r="AQ3" s="4" t="n">
        <v>-10866.7898207932</v>
      </c>
      <c r="AR3" s="4" t="n">
        <v>7070.97878174616</v>
      </c>
      <c r="AS3" s="4" t="n">
        <v>-2286.22280391775</v>
      </c>
      <c r="AT3" s="4" t="n">
        <v>779.069369952841</v>
      </c>
      <c r="AU3" s="4" t="n">
        <v>-236.379576139903</v>
      </c>
      <c r="AV3" s="4" t="n">
        <v>86.7104428756514</v>
      </c>
      <c r="AW3" s="4" t="n">
        <v>-45.3587924032757</v>
      </c>
      <c r="AX3" s="4" t="n">
        <v>11.2641845371349</v>
      </c>
    </row>
    <row r="4" customFormat="false" ht="12.75" hidden="false" customHeight="false" outlineLevel="0" collapsed="false">
      <c r="A4" s="12" t="n">
        <v>2</v>
      </c>
      <c r="B4" s="13" t="n">
        <v>1.3637</v>
      </c>
      <c r="C4" s="14" t="n">
        <v>10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 t="n">
        <f aca="false">POWER($B3,AB$3)</f>
        <v>1</v>
      </c>
      <c r="AC4" s="4" t="n">
        <f aca="false">POWER($B3,AC$3)</f>
        <v>1.2917</v>
      </c>
      <c r="AD4" s="4" t="n">
        <f aca="false">POWER($B3,AD$3)</f>
        <v>1.66848889</v>
      </c>
      <c r="AE4" s="4" t="n">
        <f aca="false">POWER($B3,AE$3)</f>
        <v>2.155187099213</v>
      </c>
      <c r="AF4" s="4" t="n">
        <f aca="false">POWER($B3,AF$3)</f>
        <v>2.78385517605343</v>
      </c>
      <c r="AG4" s="4" t="n">
        <f aca="false">POWER($B3,AG$3)</f>
        <v>3.59590573090822</v>
      </c>
      <c r="AH4" s="4" t="n">
        <f aca="false">POWER($B3,AH$3)</f>
        <v>4.64483143261415</v>
      </c>
      <c r="AI4" s="4" t="n">
        <f aca="false">POWER($B3,AI$3)</f>
        <v>5.99972876150769</v>
      </c>
      <c r="AJ4" s="4" t="n">
        <f aca="false">POWER($B3,AJ$3)</f>
        <v>7.74984964123949</v>
      </c>
      <c r="AL4" s="4" t="s">
        <v>10</v>
      </c>
      <c r="AM4" s="4" t="n">
        <v>-4823.81091822757</v>
      </c>
      <c r="AN4" s="1"/>
      <c r="AO4" s="4"/>
      <c r="AP4" s="4" t="n">
        <v>-18892.2734853414</v>
      </c>
      <c r="AQ4" s="4" t="n">
        <v>37854.6210780244</v>
      </c>
      <c r="AR4" s="4" t="n">
        <v>-25127.7114098008</v>
      </c>
      <c r="AS4" s="4" t="n">
        <v>8407.31276562142</v>
      </c>
      <c r="AT4" s="4" t="n">
        <v>-2951.6275678929</v>
      </c>
      <c r="AU4" s="4" t="n">
        <v>916.552956357176</v>
      </c>
      <c r="AV4" s="4" t="n">
        <v>-342.197025745427</v>
      </c>
      <c r="AW4" s="4" t="n">
        <v>180.271640938959</v>
      </c>
      <c r="AX4" s="4" t="n">
        <v>-44.9489521619088</v>
      </c>
    </row>
    <row r="5" customFormat="false" ht="12.75" hidden="false" customHeight="false" outlineLevel="0" collapsed="false">
      <c r="A5" s="12" t="n">
        <v>3</v>
      </c>
      <c r="B5" s="13" t="n">
        <v>1.5079</v>
      </c>
      <c r="C5" s="14" t="n">
        <v>15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 t="n">
        <f aca="false">POWER($B4,AB$3)</f>
        <v>1</v>
      </c>
      <c r="AC5" s="4" t="n">
        <f aca="false">POWER($B4,AC$3)</f>
        <v>1.3637</v>
      </c>
      <c r="AD5" s="4" t="n">
        <f aca="false">POWER($B4,AD$3)</f>
        <v>1.85967769</v>
      </c>
      <c r="AE5" s="4" t="n">
        <f aca="false">POWER($B4,AE$3)</f>
        <v>2.536042465853</v>
      </c>
      <c r="AF5" s="4" t="n">
        <f aca="false">POWER($B4,AF$3)</f>
        <v>3.45840111068374</v>
      </c>
      <c r="AG5" s="4" t="n">
        <f aca="false">POWER($B4,AG$3)</f>
        <v>4.71622159463941</v>
      </c>
      <c r="AH5" s="4" t="n">
        <f aca="false">POWER($B4,AH$3)</f>
        <v>6.43151138860976</v>
      </c>
      <c r="AI5" s="4" t="n">
        <f aca="false">POWER($B4,AI$3)</f>
        <v>8.77065208064713</v>
      </c>
      <c r="AJ5" s="4" t="n">
        <f aca="false">POWER($B4,AJ$3)</f>
        <v>11.9605382423785</v>
      </c>
      <c r="AL5" s="4" t="s">
        <v>11</v>
      </c>
      <c r="AM5" s="4" t="n">
        <v>7073.47687579553</v>
      </c>
      <c r="AN5" s="1"/>
      <c r="AO5" s="4"/>
      <c r="AP5" s="4" t="n">
        <v>27717.5172633818</v>
      </c>
      <c r="AQ5" s="4" t="n">
        <v>-56089.5984607637</v>
      </c>
      <c r="AR5" s="4" t="n">
        <v>37895.7641453339</v>
      </c>
      <c r="AS5" s="4" t="n">
        <v>-13105.3610820594</v>
      </c>
      <c r="AT5" s="4" t="n">
        <v>4747.55859361159</v>
      </c>
      <c r="AU5" s="4" t="n">
        <v>-1512.87603002151</v>
      </c>
      <c r="AV5" s="4" t="n">
        <v>576.536246921095</v>
      </c>
      <c r="AW5" s="4" t="n">
        <v>-306.279678067692</v>
      </c>
      <c r="AX5" s="4" t="n">
        <v>76.7390016641844</v>
      </c>
    </row>
    <row r="6" customFormat="false" ht="12.75" hidden="false" customHeight="false" outlineLevel="0" collapsed="false">
      <c r="A6" s="12" t="n">
        <v>4</v>
      </c>
      <c r="B6" s="13" t="n">
        <v>1.8538</v>
      </c>
      <c r="C6" s="14" t="n">
        <v>30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n">
        <f aca="false">POWER($B5,AB$3)</f>
        <v>1</v>
      </c>
      <c r="AC6" s="4" t="n">
        <f aca="false">POWER($B5,AC$3)</f>
        <v>1.5079</v>
      </c>
      <c r="AD6" s="4" t="n">
        <f aca="false">POWER($B5,AD$3)</f>
        <v>2.27376241</v>
      </c>
      <c r="AE6" s="4" t="n">
        <f aca="false">POWER($B5,AE$3)</f>
        <v>3.428606338039</v>
      </c>
      <c r="AF6" s="4" t="n">
        <f aca="false">POWER($B5,AF$3)</f>
        <v>5.16999549712901</v>
      </c>
      <c r="AG6" s="4" t="n">
        <f aca="false">POWER($B5,AG$3)</f>
        <v>7.79583621012083</v>
      </c>
      <c r="AH6" s="4" t="n">
        <f aca="false">POWER($B5,AH$3)</f>
        <v>11.7553414212412</v>
      </c>
      <c r="AI6" s="4" t="n">
        <f aca="false">POWER($B5,AI$3)</f>
        <v>17.7258793290896</v>
      </c>
      <c r="AJ6" s="4" t="n">
        <f aca="false">POWER($B5,AJ$3)</f>
        <v>26.7288534403342</v>
      </c>
      <c r="AL6" s="4" t="s">
        <v>12</v>
      </c>
      <c r="AM6" s="4" t="n">
        <v>-5747.89676467518</v>
      </c>
      <c r="AN6" s="1"/>
      <c r="AO6" s="4"/>
      <c r="AP6" s="4" t="n">
        <v>-22626.2725101824</v>
      </c>
      <c r="AQ6" s="4" t="n">
        <v>46165.4818263408</v>
      </c>
      <c r="AR6" s="4" t="n">
        <v>-31671.6488207557</v>
      </c>
      <c r="AS6" s="4" t="n">
        <v>11296.4035482442</v>
      </c>
      <c r="AT6" s="4" t="n">
        <v>-4225.78683345981</v>
      </c>
      <c r="AU6" s="4" t="n">
        <v>1385.50641655025</v>
      </c>
      <c r="AV6" s="4" t="n">
        <v>-540.685217999484</v>
      </c>
      <c r="AW6" s="4" t="n">
        <v>290.117530608911</v>
      </c>
      <c r="AX6" s="4" t="n">
        <v>-73.1159393468367</v>
      </c>
    </row>
    <row r="7" customFormat="false" ht="12.75" hidden="false" customHeight="false" outlineLevel="0" collapsed="false">
      <c r="A7" s="12" t="n">
        <v>5</v>
      </c>
      <c r="B7" s="13" t="n">
        <v>2.3356</v>
      </c>
      <c r="C7" s="14" t="n">
        <v>60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 t="n">
        <f aca="false">POWER($B6,AB$3)</f>
        <v>1</v>
      </c>
      <c r="AC7" s="4" t="n">
        <f aca="false">POWER($B6,AC$3)</f>
        <v>1.8538</v>
      </c>
      <c r="AD7" s="4" t="n">
        <f aca="false">POWER($B6,AD$3)</f>
        <v>3.43657444</v>
      </c>
      <c r="AE7" s="4" t="n">
        <f aca="false">POWER($B6,AE$3)</f>
        <v>6.370721696872</v>
      </c>
      <c r="AF7" s="4" t="n">
        <f aca="false">POWER($B6,AF$3)</f>
        <v>11.8100438816613</v>
      </c>
      <c r="AG7" s="4" t="n">
        <f aca="false">POWER($B6,AG$3)</f>
        <v>21.8934593478237</v>
      </c>
      <c r="AH7" s="4" t="n">
        <f aca="false">POWER($B6,AH$3)</f>
        <v>40.5860949389956</v>
      </c>
      <c r="AI7" s="4" t="n">
        <f aca="false">POWER($B6,AI$3)</f>
        <v>75.2385027979101</v>
      </c>
      <c r="AJ7" s="4" t="n">
        <f aca="false">POWER($B6,AJ$3)</f>
        <v>139.477136486766</v>
      </c>
      <c r="AL7" s="4" t="s">
        <v>13</v>
      </c>
      <c r="AM7" s="4" t="n">
        <v>2842.99408769448</v>
      </c>
      <c r="AN7" s="1"/>
      <c r="AO7" s="4"/>
      <c r="AP7" s="4" t="n">
        <v>11240.0327933753</v>
      </c>
      <c r="AQ7" s="4" t="n">
        <v>-23090.8502354748</v>
      </c>
      <c r="AR7" s="4" t="n">
        <v>16049.4037086705</v>
      </c>
      <c r="AS7" s="4" t="n">
        <v>-5886.57632914987</v>
      </c>
      <c r="AT7" s="4" t="n">
        <v>2273.17143768586</v>
      </c>
      <c r="AU7" s="4" t="n">
        <v>-768.498804414602</v>
      </c>
      <c r="AV7" s="4" t="n">
        <v>308.188101024008</v>
      </c>
      <c r="AW7" s="4" t="n">
        <v>-167.344870694237</v>
      </c>
      <c r="AX7" s="4" t="n">
        <v>42.4741989778018</v>
      </c>
    </row>
    <row r="8" customFormat="false" ht="12.75" hidden="false" customHeight="false" outlineLevel="0" collapsed="false">
      <c r="A8" s="12" t="n">
        <v>6</v>
      </c>
      <c r="B8" s="13" t="n">
        <v>2.9468</v>
      </c>
      <c r="C8" s="14" t="n">
        <v>120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n">
        <f aca="false">POWER($B7,AB$3)</f>
        <v>1</v>
      </c>
      <c r="AC8" s="4" t="n">
        <f aca="false">POWER($B7,AC$3)</f>
        <v>2.3356</v>
      </c>
      <c r="AD8" s="4" t="n">
        <f aca="false">POWER($B7,AD$3)</f>
        <v>5.45502736</v>
      </c>
      <c r="AE8" s="4" t="n">
        <f aca="false">POWER($B7,AE$3)</f>
        <v>12.740761902016</v>
      </c>
      <c r="AF8" s="4" t="n">
        <f aca="false">POWER($B7,AF$3)</f>
        <v>29.7573234983486</v>
      </c>
      <c r="AG8" s="4" t="n">
        <f aca="false">POWER($B7,AG$3)</f>
        <v>69.5012047627429</v>
      </c>
      <c r="AH8" s="4" t="n">
        <f aca="false">POWER($B7,AH$3)</f>
        <v>162.327013843862</v>
      </c>
      <c r="AI8" s="4" t="n">
        <f aca="false">POWER($B7,AI$3)</f>
        <v>379.130973533725</v>
      </c>
      <c r="AJ8" s="4" t="n">
        <f aca="false">POWER($B7,AJ$3)</f>
        <v>885.498301785368</v>
      </c>
      <c r="AL8" s="4" t="s">
        <v>14</v>
      </c>
      <c r="AM8" s="4" t="n">
        <v>-875.025646640629</v>
      </c>
      <c r="AN8" s="1"/>
      <c r="AO8" s="4"/>
      <c r="AP8" s="4" t="n">
        <v>-3480.73704514273</v>
      </c>
      <c r="AQ8" s="4" t="n">
        <v>7191.21246445309</v>
      </c>
      <c r="AR8" s="4" t="n">
        <v>-5053.66142746022</v>
      </c>
      <c r="AS8" s="4" t="n">
        <v>1899.88592323324</v>
      </c>
      <c r="AT8" s="4" t="n">
        <v>-756.222918120501</v>
      </c>
      <c r="AU8" s="4" t="n">
        <v>263.959495847036</v>
      </c>
      <c r="AV8" s="4" t="n">
        <v>-109.164844237802</v>
      </c>
      <c r="AW8" s="4" t="n">
        <v>60.1188386861364</v>
      </c>
      <c r="AX8" s="4" t="n">
        <v>-15.3904872582452</v>
      </c>
    </row>
    <row r="9" customFormat="false" ht="12.75" hidden="false" customHeight="false" outlineLevel="0" collapsed="false">
      <c r="A9" s="12" t="n">
        <v>7</v>
      </c>
      <c r="B9" s="13" t="n">
        <v>3.6985</v>
      </c>
      <c r="C9" s="14" t="n">
        <v>250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n">
        <f aca="false">POWER($B8,AB$3)</f>
        <v>1</v>
      </c>
      <c r="AC9" s="4" t="n">
        <f aca="false">POWER($B8,AC$3)</f>
        <v>2.9468</v>
      </c>
      <c r="AD9" s="4" t="n">
        <f aca="false">POWER($B8,AD$3)</f>
        <v>8.68363024</v>
      </c>
      <c r="AE9" s="4" t="n">
        <f aca="false">POWER($B8,AE$3)</f>
        <v>25.588921591232</v>
      </c>
      <c r="AF9" s="4" t="n">
        <f aca="false">POWER($B8,AF$3)</f>
        <v>75.4054341450425</v>
      </c>
      <c r="AG9" s="4" t="n">
        <f aca="false">POWER($B8,AG$3)</f>
        <v>222.204733338611</v>
      </c>
      <c r="AH9" s="4" t="n">
        <f aca="false">POWER($B8,AH$3)</f>
        <v>654.792908202219</v>
      </c>
      <c r="AI9" s="4" t="n">
        <f aca="false">POWER($B8,AI$3)</f>
        <v>1929.5437418903</v>
      </c>
      <c r="AJ9" s="4" t="n">
        <f aca="false">POWER($B8,AJ$3)</f>
        <v>5685.97949860234</v>
      </c>
      <c r="AL9" s="4" t="s">
        <v>15</v>
      </c>
      <c r="AM9" s="4" t="n">
        <v>163.858927723362</v>
      </c>
      <c r="AN9" s="1"/>
      <c r="AO9" s="4"/>
      <c r="AP9" s="4" t="n">
        <v>656.640213456575</v>
      </c>
      <c r="AQ9" s="4" t="n">
        <v>-1362.99766874957</v>
      </c>
      <c r="AR9" s="4" t="n">
        <v>966.763348935118</v>
      </c>
      <c r="AS9" s="4" t="n">
        <v>-371.327362288441</v>
      </c>
      <c r="AT9" s="4" t="n">
        <v>151.993707489566</v>
      </c>
      <c r="AU9" s="4" t="n">
        <v>-54.781150662511</v>
      </c>
      <c r="AV9" s="4" t="n">
        <v>23.4377611795334</v>
      </c>
      <c r="AW9" s="4" t="n">
        <v>-13.1237051851432</v>
      </c>
      <c r="AX9" s="4" t="n">
        <v>3.39485582487487</v>
      </c>
    </row>
    <row r="10" customFormat="false" ht="12.75" hidden="false" customHeight="false" outlineLevel="0" collapsed="false">
      <c r="A10" s="12" t="n">
        <v>8</v>
      </c>
      <c r="B10" s="13" t="n">
        <v>4.1243</v>
      </c>
      <c r="C10" s="14" t="n">
        <v>370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n">
        <f aca="false">POWER($B9,AB$3)</f>
        <v>1</v>
      </c>
      <c r="AC10" s="4" t="n">
        <f aca="false">POWER($B9,AC$3)</f>
        <v>3.6985</v>
      </c>
      <c r="AD10" s="4" t="n">
        <f aca="false">POWER($B9,AD$3)</f>
        <v>13.67890225</v>
      </c>
      <c r="AE10" s="4" t="n">
        <f aca="false">POWER($B9,AE$3)</f>
        <v>50.591419971625</v>
      </c>
      <c r="AF10" s="4" t="n">
        <f aca="false">POWER($B9,AF$3)</f>
        <v>187.112366765055</v>
      </c>
      <c r="AG10" s="4" t="n">
        <f aca="false">POWER($B9,AG$3)</f>
        <v>692.035088480556</v>
      </c>
      <c r="AH10" s="4" t="n">
        <f aca="false">POWER($B9,AH$3)</f>
        <v>2559.49177474534</v>
      </c>
      <c r="AI10" s="4" t="n">
        <f aca="false">POWER($B9,AI$3)</f>
        <v>9466.28032889563</v>
      </c>
      <c r="AJ10" s="4" t="n">
        <f aca="false">POWER($B9,AJ$3)</f>
        <v>35011.0377964205</v>
      </c>
      <c r="AL10" s="4" t="s">
        <v>16</v>
      </c>
      <c r="AM10" s="4" t="n">
        <v>-17.0797631637901</v>
      </c>
      <c r="AN10" s="1"/>
      <c r="AO10" s="4"/>
      <c r="AP10" s="4" t="n">
        <v>-69.0630039227981</v>
      </c>
      <c r="AQ10" s="4" t="n">
        <v>143.914167196308</v>
      </c>
      <c r="AR10" s="4" t="n">
        <v>-102.873205154825</v>
      </c>
      <c r="AS10" s="4" t="n">
        <v>40.2493679441475</v>
      </c>
      <c r="AT10" s="4" t="n">
        <v>-16.8964154167695</v>
      </c>
      <c r="AU10" s="4" t="n">
        <v>6.28171456988207</v>
      </c>
      <c r="AV10" s="4" t="n">
        <v>-2.78653793657705</v>
      </c>
      <c r="AW10" s="4" t="n">
        <v>1.59058918077823</v>
      </c>
      <c r="AX10" s="4" t="n">
        <v>-0.4166764601456</v>
      </c>
    </row>
    <row r="11" customFormat="false" ht="12.75" hidden="false" customHeight="false" outlineLevel="0" collapsed="false">
      <c r="A11" s="15" t="n">
        <v>9</v>
      </c>
      <c r="B11" s="16" t="n">
        <v>4.4173</v>
      </c>
      <c r="C11" s="17" t="n">
        <v>480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n">
        <f aca="false">POWER($B10,AB$3)</f>
        <v>1</v>
      </c>
      <c r="AC11" s="4" t="n">
        <f aca="false">POWER($B10,AC$3)</f>
        <v>4.1243</v>
      </c>
      <c r="AD11" s="4" t="n">
        <f aca="false">POWER($B10,AD$3)</f>
        <v>17.00985049</v>
      </c>
      <c r="AE11" s="4" t="n">
        <f aca="false">POWER($B10,AE$3)</f>
        <v>70.153726375907</v>
      </c>
      <c r="AF11" s="4" t="n">
        <f aca="false">POWER($B10,AF$3)</f>
        <v>289.335013692153</v>
      </c>
      <c r="AG11" s="4" t="n">
        <f aca="false">POWER($B10,AG$3)</f>
        <v>1193.30439697055</v>
      </c>
      <c r="AH11" s="4" t="n">
        <f aca="false">POWER($B10,AH$3)</f>
        <v>4921.54532442563</v>
      </c>
      <c r="AI11" s="4" t="n">
        <f aca="false">POWER($B10,AI$3)</f>
        <v>20297.9293815286</v>
      </c>
      <c r="AJ11" s="4" t="n">
        <f aca="false">POWER($B10,AJ$3)</f>
        <v>83714.7501482385</v>
      </c>
      <c r="AL11" s="4" t="s">
        <v>17</v>
      </c>
      <c r="AM11" s="4" t="n">
        <v>0.760070799922758</v>
      </c>
      <c r="AN11" s="1"/>
      <c r="AO11" s="4"/>
      <c r="AP11" s="4" t="n">
        <v>3.1042482175835</v>
      </c>
      <c r="AQ11" s="4" t="n">
        <v>-6.48966523075082</v>
      </c>
      <c r="AR11" s="4" t="n">
        <v>4.66932670429441</v>
      </c>
      <c r="AS11" s="4" t="n">
        <v>-1.8560241237528</v>
      </c>
      <c r="AT11" s="4" t="n">
        <v>0.796850378058818</v>
      </c>
      <c r="AU11" s="4" t="n">
        <v>-0.305044217871367</v>
      </c>
      <c r="AV11" s="4" t="n">
        <v>0.14044271419213</v>
      </c>
      <c r="AW11" s="4" t="n">
        <v>-0.0819245224526203</v>
      </c>
      <c r="AX11" s="4" t="n">
        <v>0.0217900806987563</v>
      </c>
    </row>
    <row r="12" customFormat="false" ht="12.75" hidden="false" customHeight="false" outlineLevel="0" collapsed="false">
      <c r="A12" s="18" t="str">
        <f aca="false">CONCATENATE("="&amp;AM11,"*B12^8+",AM10,"*B12^7+",AM9,"*B12^6+",AM8,"*B12^5+",AM7,"*B12^4+",AM6,"*B12^3+",AM5,"*B12^2+",AM4,"*B12+",AM3)</f>
        <v>=0,760070800476839*B12^8+-17,0797631753225*B12^7+163,858927825719*B12^6+-875,025647146066*B12^5+2842,99408921141*B12^4+-5747,89676750519*B12^3+7073,476878989*B12^2+-4823,81092019876*B12+1392,20428227784</v>
      </c>
      <c r="B12" s="19" t="n">
        <v>1</v>
      </c>
      <c r="C12" s="39" t="n">
        <f aca="false">0.760070800173402*B12^8+-17.0797631686952*B12^7+163.858927764111*B12^6+-875.025646828263*B12^5+2842.99408821781*B12^4+-5747.89676557857*B12^3+7073.47687673832*B12^2+-4823.81091878585*B12+1392.20428192737</f>
        <v>9.48115108640627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 t="n">
        <f aca="false">POWER($B11,AB$3)</f>
        <v>1</v>
      </c>
      <c r="AC12" s="4" t="n">
        <f aca="false">POWER($B11,AC$3)</f>
        <v>4.4173</v>
      </c>
      <c r="AD12" s="4" t="n">
        <f aca="false">POWER($B11,AD$3)</f>
        <v>19.51253929</v>
      </c>
      <c r="AE12" s="4" t="n">
        <f aca="false">POWER($B11,AE$3)</f>
        <v>86.192739805717</v>
      </c>
      <c r="AF12" s="4" t="n">
        <f aca="false">POWER($B11,AF$3)</f>
        <v>380.739189543794</v>
      </c>
      <c r="AG12" s="4" t="n">
        <f aca="false">POWER($B11,AG$3)</f>
        <v>1681.8392219718</v>
      </c>
      <c r="AH12" s="4" t="n">
        <f aca="false">POWER($B11,AH$3)</f>
        <v>7429.18839521603</v>
      </c>
      <c r="AI12" s="4" t="n">
        <f aca="false">POWER($B11,AI$3)</f>
        <v>32816.9538981878</v>
      </c>
      <c r="AJ12" s="4" t="n">
        <f aca="false">POWER($B11,AJ$3)</f>
        <v>144962.330454465</v>
      </c>
      <c r="AL12" s="30"/>
    </row>
    <row r="13" customFormat="false" ht="12.75" hidden="false" customHeight="false" outlineLevel="0" collapsed="false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L13" s="30"/>
    </row>
    <row r="14" customFormat="false" ht="12.75" hidden="false" customHeight="false" outlineLevel="0" collapsed="false">
      <c r="A14" s="33" t="s">
        <v>18</v>
      </c>
      <c r="B14" s="34" t="n">
        <v>1</v>
      </c>
      <c r="C14" s="35" t="n">
        <f aca="false">MIN(C16:C36)</f>
        <v>6.05732473206751</v>
      </c>
      <c r="AL14" s="30"/>
    </row>
    <row r="15" customFormat="false" ht="12.75" hidden="false" customHeight="false" outlineLevel="0" collapsed="false">
      <c r="A15" s="36" t="s">
        <v>19</v>
      </c>
      <c r="B15" s="37" t="n">
        <v>4.4</v>
      </c>
      <c r="C15" s="38" t="n">
        <f aca="false">MAX(C16:C36)</f>
        <v>472.64799464852</v>
      </c>
      <c r="AL15" s="30"/>
    </row>
    <row r="16" customFormat="false" ht="12.75" hidden="false" customHeight="false" outlineLevel="0" collapsed="false">
      <c r="B16" s="9" t="n">
        <v>1</v>
      </c>
      <c r="C16" s="24" t="n">
        <f aca="false">(AM$3+AM$4*B16+AM$5*B16^2+AM$6*B16^3+AM$7*B16^4+AM$8*B16^5+AM$9*B16^6+AM$10*B16^7+AM$11*B16^8)</f>
        <v>9.48115107910381</v>
      </c>
      <c r="AL16" s="30"/>
    </row>
    <row r="17" customFormat="false" ht="12.75" hidden="false" customHeight="false" outlineLevel="0" collapsed="false">
      <c r="B17" s="12" t="n">
        <f aca="false">B16+(B$15-B$14)/20</f>
        <v>1.17</v>
      </c>
      <c r="C17" s="27" t="n">
        <f aca="false">(AM$3+AM$4*B17+AM$5*B17^2+AM$6*B17^3+AM$7*B17^4+AM$8*B17^5+AM$9*B17^6+AM$10*B17^7+AM$11*B17^8)</f>
        <v>6.05732473206751</v>
      </c>
      <c r="AL17" s="30"/>
    </row>
    <row r="18" customFormat="false" ht="12.75" hidden="false" customHeight="false" outlineLevel="0" collapsed="false">
      <c r="B18" s="12" t="n">
        <f aca="false">B17+(B$15-B$14)/20</f>
        <v>1.34</v>
      </c>
      <c r="C18" s="27" t="n">
        <f aca="false">(AM$3+AM$4*B18+AM$5*B18^2+AM$6*B18^3+AM$7*B18^4+AM$8*B18^5+AM$9*B18^6+AM$10*B18^7+AM$11*B18^8)</f>
        <v>9.29287625174782</v>
      </c>
      <c r="AL18" s="30"/>
    </row>
    <row r="19" customFormat="false" ht="12.75" hidden="false" customHeight="false" outlineLevel="0" collapsed="false">
      <c r="B19" s="12" t="n">
        <f aca="false">B18+(B$15-B$14)/20</f>
        <v>1.51</v>
      </c>
      <c r="C19" s="27" t="n">
        <f aca="false">(AM$3+AM$4*B19+AM$5*B19^2+AM$6*B19^3+AM$7*B19^4+AM$8*B19^5+AM$9*B19^6+AM$10*B19^7+AM$11*B19^8)</f>
        <v>15.079459716669</v>
      </c>
      <c r="AL19" s="30"/>
    </row>
    <row r="20" customFormat="false" ht="12.75" hidden="false" customHeight="false" outlineLevel="0" collapsed="false">
      <c r="B20" s="12" t="n">
        <f aca="false">B19+(B$15-B$14)/20</f>
        <v>1.68</v>
      </c>
      <c r="C20" s="27" t="n">
        <f aca="false">(AM$3+AM$4*B20+AM$5*B20^2+AM$6*B20^3+AM$7*B20^4+AM$8*B20^5+AM$9*B20^6+AM$10*B20^7+AM$11*B20^8)</f>
        <v>21.9738112074444</v>
      </c>
    </row>
    <row r="21" customFormat="false" ht="12.75" hidden="false" customHeight="false" outlineLevel="0" collapsed="false">
      <c r="B21" s="12" t="n">
        <f aca="false">B20+(B$15-B$14)/20</f>
        <v>1.85</v>
      </c>
      <c r="C21" s="27" t="n">
        <f aca="false">(AM$3+AM$4*B21+AM$5*B21^2+AM$6*B21^3+AM$7*B21^4+AM$8*B21^5+AM$9*B21^6+AM$10*B21^7+AM$11*B21^8)</f>
        <v>29.8120353150337</v>
      </c>
    </row>
    <row r="22" customFormat="false" ht="12.75" hidden="false" customHeight="false" outlineLevel="0" collapsed="false">
      <c r="B22" s="12" t="n">
        <f aca="false">B21+(B$15-B$14)/20</f>
        <v>2.02</v>
      </c>
      <c r="C22" s="27" t="n">
        <f aca="false">(AM$3+AM$4*B22+AM$5*B22^2+AM$6*B22^3+AM$7*B22^4+AM$8*B22^5+AM$9*B22^6+AM$10*B22^7+AM$11*B22^8)</f>
        <v>38.8827741464247</v>
      </c>
    </row>
    <row r="23" customFormat="false" ht="12.75" hidden="false" customHeight="false" outlineLevel="0" collapsed="false">
      <c r="A23" s="4"/>
      <c r="B23" s="12" t="n">
        <f aca="false">B22+(B$15-B$14)/20</f>
        <v>2.19</v>
      </c>
      <c r="C23" s="27" t="n">
        <f aca="false">(AM$3+AM$4*B23+AM$5*B23^2+AM$6*B23^3+AM$7*B23^4+AM$8*B23^5+AM$9*B23^6+AM$10*B23^7+AM$11*B23^8)</f>
        <v>49.506606484389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customFormat="false" ht="12.75" hidden="false" customHeight="false" outlineLevel="0" collapsed="false">
      <c r="A24" s="4"/>
      <c r="B24" s="12" t="n">
        <f aca="false">B23+(B$15-B$14)/20</f>
        <v>2.36</v>
      </c>
      <c r="C24" s="27" t="n">
        <f aca="false">(AM$3+AM$4*B24+AM$5*B24^2+AM$6*B24^3+AM$7*B24^4+AM$8*B24^5+AM$9*B24^6+AM$10*B24^7+AM$11*B24^8)</f>
        <v>61.8904027025313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customFormat="false" ht="12.75" hidden="false" customHeight="false" outlineLevel="0" collapsed="false">
      <c r="B25" s="12" t="n">
        <f aca="false">B24+(B$15-B$14)/20</f>
        <v>2.53</v>
      </c>
      <c r="C25" s="27" t="n">
        <f aca="false">(AM$3+AM$4*B25+AM$5*B25^2+AM$6*B25^3+AM$7*B25^4+AM$8*B25^5+AM$9*B25^6+AM$10*B25^7+AM$11*B25^8)</f>
        <v>76.1467389809473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customFormat="false" ht="12.75" hidden="false" customHeight="false" outlineLevel="0" collapsed="false">
      <c r="B26" s="12" t="n">
        <f aca="false">B25+(B$15-B$14)/20</f>
        <v>2.7</v>
      </c>
      <c r="C26" s="27" t="n">
        <f aca="false">(AM$3+AM$4*B26+AM$5*B26^2+AM$6*B26^3+AM$7*B26^4+AM$8*B26^5+AM$9*B26^6+AM$10*B26^7+AM$11*B26^8)</f>
        <v>92.3898523124976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customFormat="false" ht="12.75" hidden="false" customHeight="false" outlineLevel="0" collapsed="false">
      <c r="B27" s="12" t="n">
        <f aca="false">B26+(B$15-B$14)/20</f>
        <v>2.87</v>
      </c>
      <c r="C27" s="27" t="n">
        <f aca="false">(AM$3+AM$4*B27+AM$5*B27^2+AM$6*B27^3+AM$7*B27^4+AM$8*B27^5+AM$9*B27^6+AM$10*B27^7+AM$11*B27^8)</f>
        <v>110.840995733769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customFormat="false" ht="12.75" hidden="false" customHeight="false" outlineLevel="0" collapsed="false">
      <c r="B28" s="12" t="n">
        <f aca="false">B27+(B$15-B$14)/20</f>
        <v>3.04</v>
      </c>
      <c r="C28" s="27" t="n">
        <f aca="false">(AM$3+AM$4*B28+AM$5*B28^2+AM$6*B28^3+AM$7*B28^4+AM$8*B28^5+AM$9*B28^6+AM$10*B28^7+AM$11*B28^8)</f>
        <v>131.897431159734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customFormat="false" ht="12.75" hidden="false" customHeight="false" outlineLevel="0" collapsed="false">
      <c r="B29" s="12" t="n">
        <f aca="false">B28+(B$15-B$14)/20</f>
        <v>3.21</v>
      </c>
      <c r="C29" s="27" t="n">
        <f aca="false">(AM$3+AM$4*B29+AM$5*B29^2+AM$6*B29^3+AM$7*B29^4+AM$8*B29^5+AM$9*B29^6+AM$10*B29^7+AM$11*B29^8)</f>
        <v>156.140675144788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customFormat="false" ht="12.75" hidden="false" customHeight="false" outlineLevel="0" collapsed="false">
      <c r="B30" s="12" t="n">
        <f aca="false">B29+(B$15-B$14)/20</f>
        <v>3.38</v>
      </c>
      <c r="C30" s="27" t="n">
        <f aca="false">(AM$3+AM$4*B30+AM$5*B30^2+AM$6*B30^3+AM$7*B30^4+AM$8*B30^5+AM$9*B30^6+AM$10*B30^7+AM$11*B30^8)</f>
        <v>184.28099083774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customFormat="false" ht="12.75" hidden="false" customHeight="false" outlineLevel="0" collapsed="false">
      <c r="B31" s="12" t="n">
        <f aca="false">B30+(B$15-B$14)/20</f>
        <v>3.55</v>
      </c>
      <c r="C31" s="27" t="n">
        <f aca="false">(AM$3+AM$4*B31+AM$5*B31^2+AM$6*B31^3+AM$7*B31^4+AM$8*B31^5+AM$9*B31^6+AM$10*B31^7+AM$11*B31^8)</f>
        <v>217.056497342837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customFormat="false" ht="12.75" hidden="false" customHeight="false" outlineLevel="0" collapsed="false">
      <c r="B32" s="12" t="n">
        <f aca="false">B31+(B$15-B$14)/20</f>
        <v>3.72</v>
      </c>
      <c r="C32" s="27" t="n">
        <f aca="false">(AM$3+AM$4*B32+AM$5*B32^2+AM$6*B32^3+AM$7*B32^4+AM$8*B32^5+AM$9*B32^6+AM$10*B32^7+AM$11*B32^8)</f>
        <v>255.126645642562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customFormat="false" ht="12.75" hidden="false" customHeight="false" outlineLevel="0" collapsed="false">
      <c r="B33" s="12" t="n">
        <f aca="false">B32+(B$15-B$14)/20</f>
        <v>3.89</v>
      </c>
      <c r="C33" s="27" t="n">
        <f aca="false">(AM$3+AM$4*B33+AM$5*B33^2+AM$6*B33^3+AM$7*B33^4+AM$8*B33^5+AM$9*B33^6+AM$10*B33^7+AM$11*B33^8)</f>
        <v>299.021188183353</v>
      </c>
      <c r="D33" s="4"/>
      <c r="E33" s="28" t="s">
        <v>20</v>
      </c>
      <c r="F33" s="8" t="str">
        <f aca="false">A12</f>
        <v>=0,760070800476839*B12^8+-17,0797631753225*B12^7+163,858927825719*B12^6+-875,025647146066*B12^5+2842,99408921141*B12^4+-5747,89676750519*B12^3+7073,476878989*B12^2+-4823,81092019876*B12+1392,20428227784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customFormat="false" ht="12.75" hidden="false" customHeight="false" outlineLevel="0" collapsed="false">
      <c r="B34" s="12" t="n">
        <f aca="false">B33+(B$15-B$14)/20</f>
        <v>4.06</v>
      </c>
      <c r="C34" s="27" t="n">
        <f aca="false">(AM$3+AM$4*B34+AM$5*B34^2+AM$6*B34^3+AM$7*B34^4+AM$8*B34^5+AM$9*B34^6+AM$10*B34^7+AM$11*B34^8)</f>
        <v>349.227147168778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customFormat="false" ht="12.75" hidden="false" customHeight="false" outlineLevel="0" collapsed="false">
      <c r="B35" s="12" t="n">
        <f aca="false">B34+(B$15-B$14)/20</f>
        <v>4.23</v>
      </c>
      <c r="C35" s="27" t="n">
        <f aca="false">(AM$3+AM$4*B35+AM$5*B35^2+AM$6*B35^3+AM$7*B35^4+AM$8*B35^5+AM$9*B35^6+AM$10*B35^7+AM$11*B35^8)</f>
        <v>406.517664550061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customFormat="false" ht="12.75" hidden="false" customHeight="false" outlineLevel="0" collapsed="false">
      <c r="B36" s="15" t="n">
        <f aca="false">B35+(B$15-B$14)/20</f>
        <v>4.4</v>
      </c>
      <c r="C36" s="26" t="n">
        <f aca="false">(AM$3+AM$4*B36+AM$5*B36^2+AM$6*B36^3+AM$7*B36^4+AM$8*B36^5+AM$9*B36^6+AM$10*B36^7+AM$11*B36^8)</f>
        <v>472.64799464852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0546875" defaultRowHeight="12.75" zeroHeight="false" outlineLevelRow="0" outlineLevelCol="0"/>
  <cols>
    <col collapsed="false" customWidth="true" hidden="false" outlineLevel="0" max="1" min="1" style="2" width="10.78"/>
    <col collapsed="false" customWidth="false" hidden="false" outlineLevel="0" max="3" min="2" style="2" width="11.05"/>
    <col collapsed="false" customWidth="true" hidden="false" outlineLevel="0" max="22" min="4" style="2" width="5.71"/>
    <col collapsed="false" customWidth="false" hidden="false" outlineLevel="0" max="16384" min="23" style="2" width="11.05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 t="s">
        <v>1</v>
      </c>
      <c r="X1" s="4"/>
      <c r="Y1" s="4"/>
      <c r="Z1" s="4"/>
      <c r="AA1" s="4"/>
      <c r="AB1" s="4"/>
      <c r="AC1" s="4"/>
      <c r="AD1" s="4"/>
    </row>
    <row r="2" customFormat="false" ht="24.05" hidden="false" customHeight="false" outlineLevel="0" collapsed="false">
      <c r="A2" s="5" t="s">
        <v>2</v>
      </c>
      <c r="B2" s="6" t="s">
        <v>3</v>
      </c>
      <c r="C2" s="6" t="s">
        <v>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 t="n">
        <v>0</v>
      </c>
      <c r="X2" s="4" t="n">
        <f aca="false">W2+1</f>
        <v>1</v>
      </c>
      <c r="Y2" s="4" t="n">
        <f aca="false">X2+1</f>
        <v>2</v>
      </c>
      <c r="Z2" s="4" t="n">
        <f aca="false">Y2+1</f>
        <v>3</v>
      </c>
      <c r="AA2" s="4" t="n">
        <f aca="false">Z2+1</f>
        <v>4</v>
      </c>
      <c r="AB2" s="4" t="n">
        <f aca="false">AA2+1</f>
        <v>5</v>
      </c>
      <c r="AC2" s="4" t="n">
        <v>6</v>
      </c>
      <c r="AD2" s="4" t="n">
        <v>7</v>
      </c>
      <c r="AF2" s="8" t="s">
        <v>5</v>
      </c>
      <c r="AG2" s="4"/>
      <c r="AH2" s="4"/>
      <c r="AI2" s="4"/>
      <c r="AJ2" s="8" t="s">
        <v>6</v>
      </c>
      <c r="AK2" s="4"/>
      <c r="AL2" s="4"/>
      <c r="AM2" s="4"/>
      <c r="AN2" s="4"/>
      <c r="AO2" s="4"/>
      <c r="AP2" s="4"/>
      <c r="AQ2" s="4"/>
    </row>
    <row r="3" customFormat="false" ht="12.75" hidden="false" customHeight="false" outlineLevel="0" collapsed="false">
      <c r="A3" s="9" t="n">
        <v>1</v>
      </c>
      <c r="B3" s="10" t="n">
        <v>1.2917</v>
      </c>
      <c r="C3" s="11" t="n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 t="n">
        <f aca="false">POWER($B3,W$2)</f>
        <v>1</v>
      </c>
      <c r="X3" s="4" t="n">
        <f aca="false">POWER($B3,X$2)</f>
        <v>1.2917</v>
      </c>
      <c r="Y3" s="4" t="n">
        <f aca="false">POWER($B3,Y$2)</f>
        <v>1.66848889</v>
      </c>
      <c r="Z3" s="4" t="n">
        <f aca="false">POWER($B3,Z$2)</f>
        <v>2.155187099213</v>
      </c>
      <c r="AA3" s="4" t="n">
        <f aca="false">POWER($B3,AA$2)</f>
        <v>2.78385517605343</v>
      </c>
      <c r="AB3" s="4" t="n">
        <f aca="false">POWER($B3,AB$2)</f>
        <v>3.59590573090822</v>
      </c>
      <c r="AC3" s="4" t="n">
        <f aca="false">POWER($B3,AC$2)</f>
        <v>4.64483143261415</v>
      </c>
      <c r="AD3" s="4" t="n">
        <f aca="false">POWER($B3,AD$2)</f>
        <v>5.99972876150769</v>
      </c>
      <c r="AF3" s="4" t="s">
        <v>10</v>
      </c>
      <c r="AG3" s="4" t="n">
        <f aca="false" t="array" ref="AG3:AG10">MMULT(AJ3:AQ10,C3:C10)</f>
        <v>119.483835039391</v>
      </c>
      <c r="AH3" s="4"/>
      <c r="AI3" s="4"/>
      <c r="AJ3" s="4" t="n">
        <f aca="false" t="array" ref="AJ3:AQ10">MINVERSE(W3:AD10)</f>
        <v>289.738528602139</v>
      </c>
      <c r="AK3" s="4" t="n">
        <v>-747.697543768759</v>
      </c>
      <c r="AL3" s="4" t="n">
        <v>821.645373870056</v>
      </c>
      <c r="AM3" s="4" t="n">
        <v>-555.237604150049</v>
      </c>
      <c r="AN3" s="4" t="n">
        <v>274.409699391485</v>
      </c>
      <c r="AO3" s="4" t="n">
        <v>-148.457536168336</v>
      </c>
      <c r="AP3" s="4" t="n">
        <v>91.8218686950917</v>
      </c>
      <c r="AQ3" s="4" t="n">
        <v>-25.2227864717148</v>
      </c>
    </row>
    <row r="4" customFormat="false" ht="12.75" hidden="false" customHeight="false" outlineLevel="0" collapsed="false">
      <c r="A4" s="12" t="n">
        <v>2</v>
      </c>
      <c r="B4" s="13" t="n">
        <v>1.5079</v>
      </c>
      <c r="C4" s="14" t="n">
        <v>15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n">
        <f aca="false">POWER($B4,W$2)</f>
        <v>1</v>
      </c>
      <c r="X4" s="4" t="n">
        <f aca="false">POWER($B4,X$2)</f>
        <v>1.5079</v>
      </c>
      <c r="Y4" s="4" t="n">
        <f aca="false">POWER($B4,Y$2)</f>
        <v>2.27376241</v>
      </c>
      <c r="Z4" s="4" t="n">
        <f aca="false">POWER($B4,Z$2)</f>
        <v>3.428606338039</v>
      </c>
      <c r="AA4" s="4" t="n">
        <f aca="false">POWER($B4,AA$2)</f>
        <v>5.16999549712901</v>
      </c>
      <c r="AB4" s="4" t="n">
        <f aca="false">POWER($B4,AB$2)</f>
        <v>7.79583621012083</v>
      </c>
      <c r="AC4" s="4" t="n">
        <f aca="false">POWER($B4,AC$2)</f>
        <v>11.7553414212412</v>
      </c>
      <c r="AD4" s="4" t="n">
        <f aca="false">POWER($B4,AD$2)</f>
        <v>17.7258793290896</v>
      </c>
      <c r="AF4" s="4" t="s">
        <v>11</v>
      </c>
      <c r="AG4" s="4" t="n">
        <v>-390.270650669697</v>
      </c>
      <c r="AH4" s="4"/>
      <c r="AI4" s="4"/>
      <c r="AJ4" s="4" t="n">
        <v>-785.000485812096</v>
      </c>
      <c r="AK4" s="4" t="n">
        <v>2108.76178191748</v>
      </c>
      <c r="AL4" s="4" t="n">
        <v>-2418.99143007426</v>
      </c>
      <c r="AM4" s="4" t="n">
        <v>1696.4502673649</v>
      </c>
      <c r="AN4" s="4" t="n">
        <v>-862.788946341752</v>
      </c>
      <c r="AO4" s="4" t="n">
        <v>477.014064484791</v>
      </c>
      <c r="AP4" s="4" t="n">
        <v>-297.599195872035</v>
      </c>
      <c r="AQ4" s="4" t="n">
        <v>82.1539443330499</v>
      </c>
    </row>
    <row r="5" customFormat="false" ht="12.75" hidden="false" customHeight="false" outlineLevel="0" collapsed="false">
      <c r="A5" s="12" t="n">
        <v>3</v>
      </c>
      <c r="B5" s="13" t="n">
        <v>1.8538</v>
      </c>
      <c r="C5" s="14" t="n">
        <v>30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 t="n">
        <f aca="false">POWER($B5,W$2)</f>
        <v>1</v>
      </c>
      <c r="X5" s="4" t="n">
        <f aca="false">POWER($B5,X$2)</f>
        <v>1.8538</v>
      </c>
      <c r="Y5" s="4" t="n">
        <f aca="false">POWER($B5,Y$2)</f>
        <v>3.43657444</v>
      </c>
      <c r="Z5" s="4" t="n">
        <f aca="false">POWER($B5,Z$2)</f>
        <v>6.370721696872</v>
      </c>
      <c r="AA5" s="4" t="n">
        <f aca="false">POWER($B5,AA$2)</f>
        <v>11.8100438816613</v>
      </c>
      <c r="AB5" s="4" t="n">
        <f aca="false">POWER($B5,AB$2)</f>
        <v>21.8934593478237</v>
      </c>
      <c r="AC5" s="4" t="n">
        <f aca="false">POWER($B5,AC$2)</f>
        <v>40.5860949389956</v>
      </c>
      <c r="AD5" s="4" t="n">
        <f aca="false">POWER($B5,AD$2)</f>
        <v>75.2385027979101</v>
      </c>
      <c r="AF5" s="4" t="s">
        <v>12</v>
      </c>
      <c r="AG5" s="4" t="n">
        <v>504.252662597667</v>
      </c>
      <c r="AH5" s="4"/>
      <c r="AI5" s="4"/>
      <c r="AJ5" s="4" t="n">
        <v>887.776459223714</v>
      </c>
      <c r="AK5" s="4" t="n">
        <v>-2460.81059522413</v>
      </c>
      <c r="AL5" s="4" t="n">
        <v>2936.09007654561</v>
      </c>
      <c r="AM5" s="4" t="n">
        <v>-2139.54823692913</v>
      </c>
      <c r="AN5" s="4" t="n">
        <v>1123.59397032757</v>
      </c>
      <c r="AO5" s="4" t="n">
        <v>-637.297620571799</v>
      </c>
      <c r="AP5" s="4" t="n">
        <v>401.786671284772</v>
      </c>
      <c r="AQ5" s="4" t="n">
        <v>-111.590724656615</v>
      </c>
    </row>
    <row r="6" customFormat="false" ht="12.75" hidden="false" customHeight="false" outlineLevel="0" collapsed="false">
      <c r="A6" s="12" t="n">
        <v>4</v>
      </c>
      <c r="B6" s="13" t="n">
        <v>2.3356</v>
      </c>
      <c r="C6" s="14" t="n">
        <v>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 t="n">
        <f aca="false">POWER($B6,W$2)</f>
        <v>1</v>
      </c>
      <c r="X6" s="4" t="n">
        <f aca="false">POWER($B6,X$2)</f>
        <v>2.3356</v>
      </c>
      <c r="Y6" s="4" t="n">
        <f aca="false">POWER($B6,Y$2)</f>
        <v>5.45502736</v>
      </c>
      <c r="Z6" s="4" t="n">
        <f aca="false">POWER($B6,Z$2)</f>
        <v>12.740761902016</v>
      </c>
      <c r="AA6" s="4" t="n">
        <f aca="false">POWER($B6,AA$2)</f>
        <v>29.7573234983486</v>
      </c>
      <c r="AB6" s="4" t="n">
        <f aca="false">POWER($B6,AB$2)</f>
        <v>69.5012047627429</v>
      </c>
      <c r="AC6" s="4" t="n">
        <f aca="false">POWER($B6,AC$2)</f>
        <v>162.327013843862</v>
      </c>
      <c r="AD6" s="4" t="n">
        <f aca="false">POWER($B6,AD$2)</f>
        <v>379.130973533725</v>
      </c>
      <c r="AF6" s="4" t="s">
        <v>13</v>
      </c>
      <c r="AG6" s="4" t="n">
        <v>-340.986939143051</v>
      </c>
      <c r="AH6" s="4"/>
      <c r="AI6" s="4"/>
      <c r="AJ6" s="4" t="n">
        <v>-543.605750386855</v>
      </c>
      <c r="AK6" s="4" t="n">
        <v>1544.50477788103</v>
      </c>
      <c r="AL6" s="4" t="n">
        <v>-1906.78103951407</v>
      </c>
      <c r="AM6" s="4" t="n">
        <v>1442.76159524413</v>
      </c>
      <c r="AN6" s="4" t="n">
        <v>-784.484298786203</v>
      </c>
      <c r="AO6" s="4" t="n">
        <v>458.381041837254</v>
      </c>
      <c r="AP6" s="4" t="n">
        <v>-292.668317033424</v>
      </c>
      <c r="AQ6" s="4" t="n">
        <v>81.8919907581429</v>
      </c>
    </row>
    <row r="7" customFormat="false" ht="12.75" hidden="false" customHeight="false" outlineLevel="0" collapsed="false">
      <c r="A7" s="12" t="n">
        <v>5</v>
      </c>
      <c r="B7" s="13" t="n">
        <v>2.9468</v>
      </c>
      <c r="C7" s="14" t="n">
        <v>120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 t="n">
        <f aca="false">POWER($B7,W$2)</f>
        <v>1</v>
      </c>
      <c r="X7" s="4" t="n">
        <f aca="false">POWER($B7,X$2)</f>
        <v>2.9468</v>
      </c>
      <c r="Y7" s="4" t="n">
        <f aca="false">POWER($B7,Y$2)</f>
        <v>8.68363024</v>
      </c>
      <c r="Z7" s="4" t="n">
        <f aca="false">POWER($B7,Z$2)</f>
        <v>25.588921591232</v>
      </c>
      <c r="AA7" s="4" t="n">
        <f aca="false">POWER($B7,AA$2)</f>
        <v>75.4054341450425</v>
      </c>
      <c r="AB7" s="4" t="n">
        <f aca="false">POWER($B7,AB$2)</f>
        <v>222.204733338611</v>
      </c>
      <c r="AC7" s="4" t="n">
        <f aca="false">POWER($B7,AC$2)</f>
        <v>654.792908202219</v>
      </c>
      <c r="AD7" s="4" t="n">
        <f aca="false">POWER($B7,AD$2)</f>
        <v>1929.5437418903</v>
      </c>
      <c r="AF7" s="4" t="s">
        <v>14</v>
      </c>
      <c r="AG7" s="4" t="n">
        <v>138.589409590276</v>
      </c>
      <c r="AH7" s="4"/>
      <c r="AI7" s="4"/>
      <c r="AJ7" s="4" t="n">
        <v>194.820423049848</v>
      </c>
      <c r="AK7" s="4" t="n">
        <v>-564.507763753961</v>
      </c>
      <c r="AL7" s="4" t="n">
        <v>717.33520575158</v>
      </c>
      <c r="AM7" s="4" t="n">
        <v>-562.098500838973</v>
      </c>
      <c r="AN7" s="4" t="n">
        <v>316.87772882922</v>
      </c>
      <c r="AO7" s="4" t="n">
        <v>-191.520522574572</v>
      </c>
      <c r="AP7" s="4" t="n">
        <v>124.150423947854</v>
      </c>
      <c r="AQ7" s="4" t="n">
        <v>-35.0569944109949</v>
      </c>
    </row>
    <row r="8" customFormat="false" ht="12.75" hidden="false" customHeight="false" outlineLevel="0" collapsed="false">
      <c r="A8" s="12" t="n">
        <v>6</v>
      </c>
      <c r="B8" s="13" t="n">
        <v>3.6985</v>
      </c>
      <c r="C8" s="14" t="n">
        <v>250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n">
        <f aca="false">POWER($B8,W$2)</f>
        <v>1</v>
      </c>
      <c r="X8" s="4" t="n">
        <f aca="false">POWER($B8,X$2)</f>
        <v>3.6985</v>
      </c>
      <c r="Y8" s="4" t="n">
        <f aca="false">POWER($B8,Y$2)</f>
        <v>13.67890225</v>
      </c>
      <c r="Z8" s="4" t="n">
        <f aca="false">POWER($B8,Z$2)</f>
        <v>50.591419971625</v>
      </c>
      <c r="AA8" s="4" t="n">
        <f aca="false">POWER($B8,AA$2)</f>
        <v>187.112366765055</v>
      </c>
      <c r="AB8" s="4" t="n">
        <f aca="false">POWER($B8,AB$2)</f>
        <v>692.035088480556</v>
      </c>
      <c r="AC8" s="4" t="n">
        <f aca="false">POWER($B8,AC$2)</f>
        <v>2559.49177474534</v>
      </c>
      <c r="AD8" s="4" t="n">
        <f aca="false">POWER($B8,AD$2)</f>
        <v>9466.28032889563</v>
      </c>
      <c r="AF8" s="4" t="s">
        <v>15</v>
      </c>
      <c r="AG8" s="4" t="n">
        <v>-32.7895041086946</v>
      </c>
      <c r="AH8" s="4"/>
      <c r="AI8" s="4"/>
      <c r="AJ8" s="4" t="n">
        <v>-40.9126965360739</v>
      </c>
      <c r="AK8" s="4" t="n">
        <v>120.429870411064</v>
      </c>
      <c r="AL8" s="4" t="n">
        <v>-156.778533018322</v>
      </c>
      <c r="AM8" s="4" t="n">
        <v>126.768756680844</v>
      </c>
      <c r="AN8" s="4" t="n">
        <v>-74.0606798889213</v>
      </c>
      <c r="AO8" s="4" t="n">
        <v>46.4600394702933</v>
      </c>
      <c r="AP8" s="4" t="n">
        <v>-30.6619067079508</v>
      </c>
      <c r="AQ8" s="4" t="n">
        <v>8.75514958906659</v>
      </c>
    </row>
    <row r="9" customFormat="false" ht="12.75" hidden="false" customHeight="false" outlineLevel="0" collapsed="false">
      <c r="A9" s="12" t="n">
        <v>7</v>
      </c>
      <c r="B9" s="13" t="n">
        <v>4.1243</v>
      </c>
      <c r="C9" s="14" t="n">
        <v>370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 t="n">
        <f aca="false">POWER($B9,W$2)</f>
        <v>1</v>
      </c>
      <c r="X9" s="4" t="n">
        <f aca="false">POWER($B9,X$2)</f>
        <v>4.1243</v>
      </c>
      <c r="Y9" s="4" t="n">
        <f aca="false">POWER($B9,Y$2)</f>
        <v>17.00985049</v>
      </c>
      <c r="Z9" s="4" t="n">
        <f aca="false">POWER($B9,Z$2)</f>
        <v>70.153726375907</v>
      </c>
      <c r="AA9" s="4" t="n">
        <f aca="false">POWER($B9,AA$2)</f>
        <v>289.335013692153</v>
      </c>
      <c r="AB9" s="4" t="n">
        <f aca="false">POWER($B9,AB$2)</f>
        <v>1193.30439697055</v>
      </c>
      <c r="AC9" s="4" t="n">
        <f aca="false">POWER($B9,AC$2)</f>
        <v>4921.54532442563</v>
      </c>
      <c r="AD9" s="4" t="n">
        <f aca="false">POWER($B9,AD$2)</f>
        <v>20297.9293815286</v>
      </c>
      <c r="AF9" s="4" t="s">
        <v>16</v>
      </c>
      <c r="AG9" s="4" t="n">
        <v>4.22438702773024</v>
      </c>
      <c r="AH9" s="4"/>
      <c r="AI9" s="4"/>
      <c r="AJ9" s="4" t="n">
        <v>4.66774132694486</v>
      </c>
      <c r="AK9" s="4" t="n">
        <v>-13.9161139170965</v>
      </c>
      <c r="AL9" s="4" t="n">
        <v>18.4857426820535</v>
      </c>
      <c r="AM9" s="4" t="n">
        <v>-15.3654965707528</v>
      </c>
      <c r="AN9" s="4" t="n">
        <v>9.28603046943575</v>
      </c>
      <c r="AO9" s="4" t="n">
        <v>-6.05884384250842</v>
      </c>
      <c r="AP9" s="4" t="n">
        <v>4.08256496069364</v>
      </c>
      <c r="AQ9" s="4" t="n">
        <v>-1.18162510877011</v>
      </c>
    </row>
    <row r="10" customFormat="false" ht="12.75" hidden="false" customHeight="false" outlineLevel="0" collapsed="false">
      <c r="A10" s="15" t="n">
        <v>8</v>
      </c>
      <c r="B10" s="16" t="n">
        <v>4.4173</v>
      </c>
      <c r="C10" s="17" t="n">
        <v>480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 t="n">
        <f aca="false">POWER($B10,W$2)</f>
        <v>1</v>
      </c>
      <c r="X10" s="4" t="n">
        <f aca="false">POWER($B10,X$2)</f>
        <v>4.4173</v>
      </c>
      <c r="Y10" s="4" t="n">
        <f aca="false">POWER($B10,Y$2)</f>
        <v>19.51253929</v>
      </c>
      <c r="Z10" s="4" t="n">
        <f aca="false">POWER($B10,Z$2)</f>
        <v>86.192739805717</v>
      </c>
      <c r="AA10" s="4" t="n">
        <f aca="false">POWER($B10,AA$2)</f>
        <v>380.739189543794</v>
      </c>
      <c r="AB10" s="4" t="n">
        <f aca="false">POWER($B10,AB$2)</f>
        <v>1681.8392219718</v>
      </c>
      <c r="AC10" s="4" t="n">
        <f aca="false">POWER($B10,AC$2)</f>
        <v>7429.18839521603</v>
      </c>
      <c r="AD10" s="4" t="n">
        <f aca="false">POWER($B10,AD$2)</f>
        <v>32816.9538981878</v>
      </c>
      <c r="AF10" s="4" t="s">
        <v>17</v>
      </c>
      <c r="AG10" s="4" t="n">
        <v>-0.224509111115809</v>
      </c>
      <c r="AH10" s="4"/>
      <c r="AI10" s="4"/>
      <c r="AJ10" s="4" t="n">
        <v>-0.223505871761359</v>
      </c>
      <c r="AK10" s="4" t="n">
        <v>0.673316911038767</v>
      </c>
      <c r="AL10" s="4" t="n">
        <v>-0.909637423412701</v>
      </c>
      <c r="AM10" s="4" t="n">
        <v>0.774458882724973</v>
      </c>
      <c r="AN10" s="4" t="n">
        <v>-0.482915501479543</v>
      </c>
      <c r="AO10" s="4" t="n">
        <v>0.327905649199565</v>
      </c>
      <c r="AP10" s="4" t="n">
        <v>-0.226160836750794</v>
      </c>
      <c r="AQ10" s="4" t="n">
        <v>0.066538190441091</v>
      </c>
    </row>
    <row r="11" customFormat="false" ht="12.75" hidden="false" customHeight="false" outlineLevel="0" collapsed="false">
      <c r="A11" s="5" t="str">
        <f aca="false">CONCATENATE("="&amp;AG10,"*B11^7+",AG9,"*B11^6+",AG8,"*B11^5+",AG7,"*B11^4+",AG6,"*B11^3+",AG5,"*B11^2+",AG4,"*B11+",AG3)</f>
        <v>=-0,224509111087225*B11^7+4,22438702720267*B11^6+-32,7895041046211*B11^5+138,589409573216*B11^4+-340,986939101239*B11^3+504,252662538841*B11^2+-390,270650633478*B11+119,48383503579</v>
      </c>
      <c r="B11" s="19" t="n">
        <v>1</v>
      </c>
      <c r="C11" s="20" t="n">
        <f aca="false">-0.22450911109058*B11^7+4.22438702727288*B11^6+-32.7895041052325*B11^5+138.589409576067*B11^4+-340.986939108989*B11^3+504.2526625514*B11^2+-390.270650641876*B11+119.483835036319</f>
        <v>2.27869122387082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customFormat="false" ht="12.7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customFormat="false" ht="12.75" hidden="false" customHeight="false" outlineLevel="0" collapsed="false">
      <c r="A13" s="33" t="s">
        <v>18</v>
      </c>
      <c r="B13" s="34" t="n">
        <v>1</v>
      </c>
      <c r="C13" s="35" t="n">
        <f aca="false">MIN(C15:C35)</f>
        <v>2.27869122462413</v>
      </c>
    </row>
    <row r="14" customFormat="false" ht="12.75" hidden="false" customHeight="false" outlineLevel="0" collapsed="false">
      <c r="A14" s="36" t="s">
        <v>19</v>
      </c>
      <c r="B14" s="37" t="n">
        <v>4.4</v>
      </c>
      <c r="C14" s="38" t="n">
        <f aca="false">MAX(C15:C35)</f>
        <v>472.822622150903</v>
      </c>
    </row>
    <row r="15" customFormat="false" ht="12.75" hidden="false" customHeight="false" outlineLevel="0" collapsed="false">
      <c r="B15" s="9" t="n">
        <v>1</v>
      </c>
      <c r="C15" s="24" t="n">
        <f aca="false">(AG$3+AG$4*B15+AG$5*B15^2+AG$6*B15^3+AG$7*B15^4+AG$8*B15^5+AG$9*B15^6+AG$10*B15^7)</f>
        <v>2.27869122462413</v>
      </c>
    </row>
    <row r="16" customFormat="false" ht="12.75" hidden="false" customHeight="false" outlineLevel="0" collapsed="false">
      <c r="B16" s="12" t="n">
        <f aca="false">B15+(B$14-B$13)/20</f>
        <v>1.17</v>
      </c>
      <c r="C16" s="27" t="n">
        <f aca="false">(AG$3+AG$4*B16+AG$5*B16^2+AG$6*B16^3+AG$7*B16^4+AG$8*B16^5+AG$9*B16^6+AG$10*B16^7)</f>
        <v>4.98360740119582</v>
      </c>
    </row>
    <row r="17" customFormat="false" ht="12.75" hidden="false" customHeight="false" outlineLevel="0" collapsed="false">
      <c r="B17" s="12" t="n">
        <f aca="false">B16+(B$14-B$13)/20</f>
        <v>1.34</v>
      </c>
      <c r="C17" s="27" t="n">
        <f aca="false">(AG$3+AG$4*B17+AG$5*B17^2+AG$6*B17^3+AG$7*B17^4+AG$8*B17^5+AG$9*B17^6+AG$10*B17^7)</f>
        <v>9.39525608689041</v>
      </c>
    </row>
    <row r="18" customFormat="false" ht="12.75" hidden="false" customHeight="false" outlineLevel="0" collapsed="false">
      <c r="B18" s="12" t="n">
        <f aca="false">B17+(B$14-B$13)/20</f>
        <v>1.51</v>
      </c>
      <c r="C18" s="27" t="n">
        <f aca="false">(AG$3+AG$4*B18+AG$5*B18^2+AG$6*B18^3+AG$7*B18^4+AG$8*B18^5+AG$9*B18^6+AG$10*B18^7)</f>
        <v>15.0770960206134</v>
      </c>
    </row>
    <row r="19" customFormat="false" ht="12.75" hidden="false" customHeight="false" outlineLevel="0" collapsed="false">
      <c r="B19" s="12" t="n">
        <f aca="false">B18+(B$14-B$13)/20</f>
        <v>1.68</v>
      </c>
      <c r="C19" s="27" t="n">
        <f aca="false">(AG$3+AG$4*B19+AG$5*B19^2+AG$6*B19^3+AG$7*B19^4+AG$8*B19^5+AG$9*B19^6+AG$10*B19^7)</f>
        <v>21.8747953455635</v>
      </c>
    </row>
    <row r="20" customFormat="false" ht="12.75" hidden="false" customHeight="false" outlineLevel="0" collapsed="false">
      <c r="B20" s="12" t="n">
        <f aca="false">B19+(B$14-B$13)/20</f>
        <v>1.85</v>
      </c>
      <c r="C20" s="27" t="n">
        <f aca="false">(AG$3+AG$4*B20+AG$5*B20^2+AG$6*B20^3+AG$7*B20^4+AG$8*B20^5+AG$9*B20^6+AG$10*B20^7)</f>
        <v>29.8088642176886</v>
      </c>
    </row>
    <row r="21" customFormat="false" ht="12.75" hidden="false" customHeight="false" outlineLevel="0" collapsed="false">
      <c r="A21" s="4"/>
      <c r="B21" s="12" t="n">
        <f aca="false">B20+(B$14-B$13)/20</f>
        <v>2.02</v>
      </c>
      <c r="C21" s="27" t="n">
        <f aca="false">(AG$3+AG$4*B21+AG$5*B21^2+AG$6*B21^3+AG$7*B21^4+AG$8*B21^5+AG$9*B21^6+AG$10*B21^7)</f>
        <v>38.9994616958516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customFormat="false" ht="12.75" hidden="false" customHeight="false" outlineLevel="0" collapsed="false">
      <c r="A22" s="4"/>
      <c r="B22" s="12" t="n">
        <f aca="false">B21+(B$14-B$13)/20</f>
        <v>2.19</v>
      </c>
      <c r="C22" s="27" t="n">
        <f aca="false">(AG$3+AG$4*B22+AG$5*B22^2+AG$6*B22^3+AG$7*B22^4+AG$8*B22^5+AG$9*B22^6+AG$10*B22^7)</f>
        <v>49.6187338252686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customFormat="false" ht="12.75" hidden="false" customHeight="false" outlineLevel="0" collapsed="false">
      <c r="B23" s="12" t="n">
        <f aca="false">B22+(B$14-B$13)/20</f>
        <v>2.36</v>
      </c>
      <c r="C23" s="27" t="n">
        <f aca="false">(AG$3+AG$4*B23+AG$5*B23^2+AG$6*B23^3+AG$7*B23^4+AG$8*B23^5+AG$9*B23^6+AG$10*B23^7)</f>
        <v>61.8660398257723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customFormat="false" ht="12.75" hidden="false" customHeight="false" outlineLevel="0" collapsed="false">
      <c r="B24" s="12" t="n">
        <f aca="false">B23+(B$14-B$13)/20</f>
        <v>2.53</v>
      </c>
      <c r="C24" s="27" t="n">
        <f aca="false">(AG$3+AG$4*B24+AG$5*B24^2+AG$6*B24^3+AG$7*B24^4+AG$8*B24^5+AG$9*B24^6+AG$10*B24^7)</f>
        <v>75.9614232964567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customFormat="false" ht="12.75" hidden="false" customHeight="false" outlineLevel="0" collapsed="false">
      <c r="B25" s="12" t="n">
        <f aca="false">B24+(B$14-B$13)/20</f>
        <v>2.7</v>
      </c>
      <c r="C25" s="27" t="n">
        <f aca="false">(AG$3+AG$4*B25+AG$5*B25^2+AG$6*B25^3+AG$7*B25^4+AG$8*B25^5+AG$9*B25^6+AG$10*B25^7)</f>
        <v>92.1526853482612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customFormat="false" ht="12.75" hidden="false" customHeight="false" outlineLevel="0" collapsed="false">
      <c r="B26" s="12" t="n">
        <f aca="false">B25+(B$14-B$13)/20</f>
        <v>2.87</v>
      </c>
      <c r="C26" s="27" t="n">
        <f aca="false">(AG$3+AG$4*B26+AG$5*B26^2+AG$6*B26^3+AG$7*B26^4+AG$8*B26^5+AG$9*B26^6+AG$10*B26^7)</f>
        <v>110.731416576036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customFormat="false" ht="12.75" hidden="false" customHeight="false" outlineLevel="0" collapsed="false">
      <c r="B27" s="12" t="n">
        <f aca="false">B26+(B$14-B$13)/20</f>
        <v>3.04</v>
      </c>
      <c r="C27" s="27" t="n">
        <f aca="false">(AG$3+AG$4*B27+AG$5*B27^2+AG$6*B27^3+AG$7*B27^4+AG$8*B27^5+AG$9*B27^6+AG$10*B27^7)</f>
        <v>132.053344781674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customFormat="false" ht="12.75" hidden="false" customHeight="false" outlineLevel="0" collapsed="false">
      <c r="B28" s="12" t="n">
        <f aca="false">B27+(B$14-B$13)/20</f>
        <v>3.21</v>
      </c>
      <c r="C28" s="27" t="n">
        <f aca="false">(AG$3+AG$4*B28+AG$5*B28^2+AG$6*B28^3+AG$7*B28^4+AG$8*B28^5+AG$9*B28^6+AG$10*B28^7)</f>
        <v>156.558355359836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customFormat="false" ht="12.75" hidden="false" customHeight="false" outlineLevel="0" collapsed="false">
      <c r="B29" s="12" t="n">
        <f aca="false">B28+(B$14-B$13)/20</f>
        <v>3.38</v>
      </c>
      <c r="C29" s="27" t="n">
        <f aca="false">(AG$3+AG$4*B29+AG$5*B29^2+AG$6*B29^3+AG$7*B29^4+AG$8*B29^5+AG$9*B29^6+AG$10*B29^7)</f>
        <v>184.785541257824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customFormat="false" ht="12.75" hidden="false" customHeight="false" outlineLevel="0" collapsed="false">
      <c r="B30" s="12" t="n">
        <f aca="false">B29+(B$14-B$13)/20</f>
        <v>3.55</v>
      </c>
      <c r="C30" s="27" t="n">
        <f aca="false">(AG$3+AG$4*B30+AG$5*B30^2+AG$6*B30^3+AG$7*B30^4+AG$8*B30^5+AG$9*B30^6+AG$10*B30^7)</f>
        <v>217.378639421215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customFormat="false" ht="12.75" hidden="false" customHeight="false" outlineLevel="0" collapsed="false">
      <c r="B31" s="12" t="n">
        <f aca="false">B30+(B$14-B$13)/20</f>
        <v>3.72</v>
      </c>
      <c r="C31" s="27" t="n">
        <f aca="false">(AG$3+AG$4*B31+AG$5*B31^2+AG$6*B31^3+AG$7*B31^4+AG$8*B31^5+AG$9*B31^6+AG$10*B31^7)</f>
        <v>255.077210636679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customFormat="false" ht="12.75" hidden="false" customHeight="false" outlineLevel="0" collapsed="false">
      <c r="B32" s="12" t="n">
        <f aca="false">B31+(B$14-B$13)/20</f>
        <v>3.89</v>
      </c>
      <c r="C32" s="27" t="n">
        <f aca="false">(AG$3+AG$4*B32+AG$5*B32^2+AG$6*B32^3+AG$7*B32^4+AG$8*B32^5+AG$9*B32^6+AG$10*B32^7)</f>
        <v>298.688919683738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customFormat="false" ht="12.75" hidden="false" customHeight="false" outlineLevel="0" collapsed="false">
      <c r="B33" s="12" t="n">
        <f aca="false">B32+(B$14-B$13)/20</f>
        <v>4.06</v>
      </c>
      <c r="C33" s="27" t="n">
        <f aca="false">(AG$3+AG$4*B33+AG$5*B33^2+AG$6*B33^3+AG$7*B33^4+AG$8*B33^5+AG$9*B33^6+AG$10*B33^7)</f>
        <v>349.038272706817</v>
      </c>
      <c r="D33" s="4"/>
      <c r="E33" s="28" t="s">
        <v>20</v>
      </c>
      <c r="F33" s="8" t="str">
        <f aca="false">A11</f>
        <v>=-0,224509111087225*B11^7+4,22438702720267*B11^6+-32,7895041046211*B11^5+138,589409573216*B11^4+-340,986939101239*B11^3+504,252662538841*B11^2+-390,270650633478*B11+119,48383503579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customFormat="false" ht="12.75" hidden="false" customHeight="false" outlineLevel="0" collapsed="false">
      <c r="B34" s="12" t="n">
        <f aca="false">B33+(B$14-B$13)/20</f>
        <v>4.23</v>
      </c>
      <c r="C34" s="27" t="n">
        <f aca="false">(AG$3+AG$4*B34+AG$5*B34^2+AG$6*B34^3+AG$7*B34^4+AG$8*B34^5+AG$9*B34^6+AG$10*B34^7)</f>
        <v>406.887168719267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customFormat="false" ht="12.75" hidden="false" customHeight="false" outlineLevel="0" collapsed="false">
      <c r="B35" s="15" t="n">
        <f aca="false">B34+(B$14-B$13)/20</f>
        <v>4.4</v>
      </c>
      <c r="C35" s="26" t="n">
        <f aca="false">(AG$3+AG$4*B35+AG$5*B35^2+AG$6*B35^3+AG$7*B35^4+AG$8*B35^5+AG$9*B35^6+AG$10*B35^7)</f>
        <v>472.822622150903</v>
      </c>
    </row>
    <row r="44" customFormat="false" ht="12.75" hidden="false" customHeight="false" outlineLevel="0" collapsed="false">
      <c r="A44" s="4"/>
      <c r="B44" s="4"/>
    </row>
    <row r="45" customFormat="false" ht="12.75" hidden="false" customHeight="false" outlineLevel="0" collapsed="false">
      <c r="A45" s="4"/>
      <c r="B45" s="4"/>
    </row>
    <row r="46" customFormat="false" ht="12.75" hidden="false" customHeight="false" outlineLevel="0" collapsed="false">
      <c r="A46" s="4"/>
      <c r="B46" s="4"/>
    </row>
    <row r="47" customFormat="false" ht="12.75" hidden="false" customHeight="false" outlineLevel="0" collapsed="false">
      <c r="A47" s="4"/>
      <c r="B47" s="4"/>
    </row>
    <row r="48" customFormat="false" ht="12.75" hidden="false" customHeight="false" outlineLevel="0" collapsed="false">
      <c r="A48" s="4"/>
      <c r="B48" s="4"/>
    </row>
    <row r="49" customFormat="false" ht="12.75" hidden="false" customHeight="false" outlineLevel="0" collapsed="false">
      <c r="A49" s="4"/>
      <c r="B49" s="4"/>
    </row>
    <row r="50" customFormat="false" ht="12.75" hidden="false" customHeight="false" outlineLevel="0" collapsed="false">
      <c r="A50" s="4"/>
      <c r="B50" s="4"/>
    </row>
    <row r="51" customFormat="false" ht="12.75" hidden="false" customHeight="false" outlineLevel="0" collapsed="false">
      <c r="A51" s="4"/>
      <c r="B51" s="4"/>
    </row>
    <row r="52" customFormat="false" ht="12.75" hidden="false" customHeight="false" outlineLevel="0" collapsed="false">
      <c r="A52" s="4"/>
      <c r="B52" s="4"/>
    </row>
    <row r="53" customFormat="false" ht="12.75" hidden="false" customHeight="false" outlineLevel="0" collapsed="false">
      <c r="A53" s="4"/>
      <c r="B53" s="4"/>
    </row>
    <row r="54" customFormat="false" ht="12.75" hidden="false" customHeight="false" outlineLevel="0" collapsed="false">
      <c r="A54" s="4"/>
    </row>
    <row r="55" customFormat="false" ht="12.75" hidden="false" customHeight="false" outlineLevel="0" collapsed="false">
      <c r="A55" s="4"/>
    </row>
    <row r="56" customFormat="false" ht="12.75" hidden="false" customHeight="false" outlineLevel="0" collapsed="false">
      <c r="A56" s="4"/>
    </row>
    <row r="57" customFormat="false" ht="12.75" hidden="false" customHeight="false" outlineLevel="0" collapsed="false">
      <c r="A57" s="4"/>
    </row>
    <row r="58" customFormat="false" ht="12.75" hidden="false" customHeight="false" outlineLevel="0" collapsed="false">
      <c r="A58" s="4"/>
    </row>
    <row r="59" customFormat="false" ht="12.75" hidden="false" customHeight="false" outlineLevel="0" collapsed="false">
      <c r="A59" s="4"/>
    </row>
    <row r="60" customFormat="false" ht="12.75" hidden="false" customHeight="false" outlineLevel="0" collapsed="false">
      <c r="A60" s="4"/>
    </row>
    <row r="61" customFormat="false" ht="12.75" hidden="false" customHeight="false" outlineLevel="0" collapsed="false">
      <c r="A61" s="4"/>
    </row>
    <row r="62" customFormat="false" ht="12.75" hidden="false" customHeight="false" outlineLevel="0" collapsed="false">
      <c r="A62" s="4"/>
    </row>
    <row r="63" customFormat="false" ht="12.75" hidden="false" customHeight="false" outlineLevel="0" collapsed="false">
      <c r="A63" s="4"/>
    </row>
    <row r="64" customFormat="false" ht="12.75" hidden="false" customHeight="false" outlineLevel="0" collapsed="false">
      <c r="A64" s="4"/>
    </row>
    <row r="65" customFormat="false" ht="12.75" hidden="false" customHeight="false" outlineLevel="0" collapsed="false">
      <c r="A65" s="4"/>
    </row>
    <row r="66" customFormat="false" ht="12.75" hidden="false" customHeight="false" outlineLevel="0" collapsed="false">
      <c r="A66" s="4"/>
    </row>
    <row r="67" customFormat="false" ht="12.75" hidden="false" customHeight="false" outlineLevel="0" collapsed="false">
      <c r="A67" s="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0546875" defaultRowHeight="12.75" zeroHeight="false" outlineLevelRow="0" outlineLevelCol="0"/>
  <cols>
    <col collapsed="false" customWidth="false" hidden="false" outlineLevel="0" max="16384" min="1" style="2" width="11.05"/>
  </cols>
  <sheetData>
    <row r="1" customFormat="false" ht="15" hidden="false" customHeight="false" outlineLevel="0" collapsed="false">
      <c r="A1" s="3" t="s">
        <v>0</v>
      </c>
      <c r="B1" s="4"/>
      <c r="C1" s="4"/>
      <c r="D1" s="4"/>
    </row>
    <row r="2" customFormat="false" ht="24.05" hidden="false" customHeight="false" outlineLevel="0" collapsed="false">
      <c r="A2" s="5" t="s">
        <v>2</v>
      </c>
      <c r="B2" s="6" t="s">
        <v>3</v>
      </c>
      <c r="C2" s="6" t="s">
        <v>4</v>
      </c>
      <c r="D2" s="4"/>
      <c r="M2" s="4" t="s">
        <v>1</v>
      </c>
      <c r="N2" s="4"/>
      <c r="O2" s="4"/>
      <c r="P2" s="4"/>
      <c r="Q2" s="4"/>
      <c r="R2" s="4"/>
      <c r="S2" s="4"/>
    </row>
    <row r="3" customFormat="false" ht="12.75" hidden="false" customHeight="false" outlineLevel="0" collapsed="false">
      <c r="A3" s="40" t="n">
        <v>1</v>
      </c>
      <c r="B3" s="41" t="n">
        <v>1.2917</v>
      </c>
      <c r="C3" s="42" t="n">
        <v>8</v>
      </c>
      <c r="D3" s="4"/>
      <c r="M3" s="4" t="n">
        <v>0</v>
      </c>
      <c r="N3" s="4" t="n">
        <f aca="false">M3+1</f>
        <v>1</v>
      </c>
      <c r="O3" s="4" t="n">
        <f aca="false">N3+1</f>
        <v>2</v>
      </c>
      <c r="P3" s="4" t="n">
        <f aca="false">O3+1</f>
        <v>3</v>
      </c>
      <c r="Q3" s="4" t="n">
        <f aca="false">P3+1</f>
        <v>4</v>
      </c>
      <c r="R3" s="4" t="n">
        <f aca="false">Q3+1</f>
        <v>5</v>
      </c>
      <c r="S3" s="4" t="n">
        <v>6</v>
      </c>
    </row>
    <row r="4" customFormat="false" ht="12.75" hidden="false" customHeight="false" outlineLevel="0" collapsed="false">
      <c r="A4" s="12" t="n">
        <v>2</v>
      </c>
      <c r="B4" s="13" t="n">
        <v>1.5079</v>
      </c>
      <c r="C4" s="14" t="n">
        <v>15</v>
      </c>
      <c r="D4" s="4"/>
      <c r="M4" s="4" t="n">
        <f aca="false">POWER($B3,M$3)</f>
        <v>1</v>
      </c>
      <c r="N4" s="4" t="n">
        <f aca="false">POWER($B3,N$3)</f>
        <v>1.2917</v>
      </c>
      <c r="O4" s="4" t="n">
        <f aca="false">POWER($B3,O$3)</f>
        <v>1.66848889</v>
      </c>
      <c r="P4" s="4" t="n">
        <f aca="false">POWER($B3,P$3)</f>
        <v>2.155187099213</v>
      </c>
      <c r="Q4" s="4" t="n">
        <f aca="false">POWER($B3,Q$3)</f>
        <v>2.78385517605343</v>
      </c>
      <c r="R4" s="4" t="n">
        <f aca="false">POWER($B3,R$3)</f>
        <v>3.59590573090822</v>
      </c>
      <c r="S4" s="4" t="n">
        <f aca="false">POWER($B3,S$3)</f>
        <v>4.64483143261415</v>
      </c>
      <c r="U4" s="8" t="s">
        <v>5</v>
      </c>
      <c r="V4" s="4"/>
      <c r="W4" s="4"/>
      <c r="X4" s="4"/>
      <c r="Y4" s="8" t="s">
        <v>6</v>
      </c>
      <c r="Z4" s="4"/>
      <c r="AA4" s="4"/>
      <c r="AB4" s="4"/>
      <c r="AC4" s="4"/>
      <c r="AD4" s="4"/>
      <c r="AE4" s="4"/>
    </row>
    <row r="5" customFormat="false" ht="12.75" hidden="false" customHeight="false" outlineLevel="0" collapsed="false">
      <c r="A5" s="12" t="n">
        <v>3</v>
      </c>
      <c r="B5" s="13" t="n">
        <v>1.8538</v>
      </c>
      <c r="C5" s="14" t="n">
        <v>30</v>
      </c>
      <c r="D5" s="4"/>
      <c r="M5" s="4" t="n">
        <f aca="false">POWER($B4,M$3)</f>
        <v>1</v>
      </c>
      <c r="N5" s="4" t="n">
        <f aca="false">POWER($B4,N$3)</f>
        <v>1.5079</v>
      </c>
      <c r="O5" s="4" t="n">
        <f aca="false">POWER($B4,O$3)</f>
        <v>2.27376241</v>
      </c>
      <c r="P5" s="4" t="n">
        <f aca="false">POWER($B4,P$3)</f>
        <v>3.428606338039</v>
      </c>
      <c r="Q5" s="4" t="n">
        <f aca="false">POWER($B4,Q$3)</f>
        <v>5.16999549712901</v>
      </c>
      <c r="R5" s="4" t="n">
        <f aca="false">POWER($B4,R$3)</f>
        <v>7.79583621012083</v>
      </c>
      <c r="S5" s="4" t="n">
        <f aca="false">POWER($B4,S$3)</f>
        <v>11.7553414212412</v>
      </c>
      <c r="U5" s="4" t="s">
        <v>11</v>
      </c>
      <c r="V5" s="4" t="n">
        <f aca="false" t="array" ref="V5:V11">MMULT(Y5:AE11,C3:C9)</f>
        <v>28.3325711133017</v>
      </c>
      <c r="W5" s="4"/>
      <c r="X5" s="4"/>
      <c r="Y5" s="4" t="n">
        <f aca="false" t="array" ref="Y5:AE11">MINVERSE(M4:S10)</f>
        <v>198.9945823721</v>
      </c>
      <c r="Z5" s="4" t="n">
        <v>-474.329183959752</v>
      </c>
      <c r="AA5" s="4" t="n">
        <v>452.330291503365</v>
      </c>
      <c r="AB5" s="4" t="n">
        <v>-240.805349383998</v>
      </c>
      <c r="AC5" s="4" t="n">
        <v>78.3447908744408</v>
      </c>
      <c r="AD5" s="4" t="n">
        <v>-15.3270176499571</v>
      </c>
      <c r="AE5" s="4" t="n">
        <v>1.79188624380852</v>
      </c>
    </row>
    <row r="6" customFormat="false" ht="12.75" hidden="false" customHeight="false" outlineLevel="0" collapsed="false">
      <c r="A6" s="12" t="n">
        <v>4</v>
      </c>
      <c r="B6" s="13" t="n">
        <v>2.3356</v>
      </c>
      <c r="C6" s="14" t="n">
        <v>60</v>
      </c>
      <c r="D6" s="4"/>
      <c r="M6" s="4" t="n">
        <f aca="false">POWER($B5,M$3)</f>
        <v>1</v>
      </c>
      <c r="N6" s="4" t="n">
        <f aca="false">POWER($B5,N$3)</f>
        <v>1.8538</v>
      </c>
      <c r="O6" s="4" t="n">
        <f aca="false">POWER($B5,O$3)</f>
        <v>3.43657444</v>
      </c>
      <c r="P6" s="4" t="n">
        <f aca="false">POWER($B5,P$3)</f>
        <v>6.370721696872</v>
      </c>
      <c r="Q6" s="4" t="n">
        <f aca="false">POWER($B5,Q$3)</f>
        <v>11.8100438816613</v>
      </c>
      <c r="R6" s="4" t="n">
        <f aca="false">POWER($B5,R$3)</f>
        <v>21.8934593478237</v>
      </c>
      <c r="S6" s="4" t="n">
        <f aca="false">POWER($B5,S$3)</f>
        <v>40.5860949389956</v>
      </c>
      <c r="U6" s="4" t="s">
        <v>12</v>
      </c>
      <c r="V6" s="4" t="n">
        <v>-94.8449178474925</v>
      </c>
      <c r="W6" s="4"/>
      <c r="X6" s="4"/>
      <c r="Y6" s="4" t="n">
        <v>-490.894889704169</v>
      </c>
      <c r="Z6" s="4" t="n">
        <v>1222.7614727084</v>
      </c>
      <c r="AA6" s="4" t="n">
        <v>-1222.02307060088</v>
      </c>
      <c r="AB6" s="4" t="n">
        <v>677.359853453499</v>
      </c>
      <c r="AC6" s="4" t="n">
        <v>-227.332927611078</v>
      </c>
      <c r="AD6" s="4" t="n">
        <v>45.5315013422658</v>
      </c>
      <c r="AE6" s="4" t="n">
        <v>-5.40193958804292</v>
      </c>
    </row>
    <row r="7" customFormat="false" ht="12.75" hidden="false" customHeight="false" outlineLevel="0" collapsed="false">
      <c r="A7" s="12" t="n">
        <v>5</v>
      </c>
      <c r="B7" s="13" t="n">
        <v>2.9468</v>
      </c>
      <c r="C7" s="14" t="n">
        <v>120</v>
      </c>
      <c r="D7" s="4"/>
      <c r="M7" s="4" t="n">
        <f aca="false">POWER($B6,M$3)</f>
        <v>1</v>
      </c>
      <c r="N7" s="4" t="n">
        <f aca="false">POWER($B6,N$3)</f>
        <v>2.3356</v>
      </c>
      <c r="O7" s="4" t="n">
        <f aca="false">POWER($B6,O$3)</f>
        <v>5.45502736</v>
      </c>
      <c r="P7" s="4" t="n">
        <f aca="false">POWER($B6,P$3)</f>
        <v>12.740761902016</v>
      </c>
      <c r="Q7" s="4" t="n">
        <f aca="false">POWER($B6,Q$3)</f>
        <v>29.7573234983486</v>
      </c>
      <c r="R7" s="4" t="n">
        <f aca="false">POWER($B6,R$3)</f>
        <v>69.5012047627429</v>
      </c>
      <c r="S7" s="4" t="n">
        <f aca="false">POWER($B6,S$3)</f>
        <v>162.327013843862</v>
      </c>
      <c r="U7" s="4" t="s">
        <v>13</v>
      </c>
      <c r="V7" s="4" t="n">
        <v>105.400369140795</v>
      </c>
      <c r="W7" s="4"/>
      <c r="X7" s="4"/>
      <c r="Y7" s="4" t="n">
        <v>490.706473465966</v>
      </c>
      <c r="Z7" s="4" t="n">
        <v>-1264.62754119649</v>
      </c>
      <c r="AA7" s="4" t="n">
        <v>1320.07115090038</v>
      </c>
      <c r="AB7" s="4" t="n">
        <v>-763.681128337441</v>
      </c>
      <c r="AC7" s="4" t="n">
        <v>265.669076526952</v>
      </c>
      <c r="AD7" s="4" t="n">
        <v>-54.7559162689472</v>
      </c>
      <c r="AE7" s="4" t="n">
        <v>6.61788490957898</v>
      </c>
    </row>
    <row r="8" customFormat="false" ht="12.75" hidden="false" customHeight="false" outlineLevel="0" collapsed="false">
      <c r="A8" s="12" t="n">
        <v>6</v>
      </c>
      <c r="B8" s="13" t="n">
        <v>3.6985</v>
      </c>
      <c r="C8" s="14" t="n">
        <v>250</v>
      </c>
      <c r="D8" s="4"/>
      <c r="M8" s="4" t="n">
        <f aca="false">POWER($B7,M$3)</f>
        <v>1</v>
      </c>
      <c r="N8" s="4" t="n">
        <f aca="false">POWER($B7,N$3)</f>
        <v>2.9468</v>
      </c>
      <c r="O8" s="4" t="n">
        <f aca="false">POWER($B7,O$3)</f>
        <v>8.68363024</v>
      </c>
      <c r="P8" s="4" t="n">
        <f aca="false">POWER($B7,P$3)</f>
        <v>25.588921591232</v>
      </c>
      <c r="Q8" s="4" t="n">
        <f aca="false">POWER($B7,Q$3)</f>
        <v>75.4054341450425</v>
      </c>
      <c r="R8" s="4" t="n">
        <f aca="false">POWER($B7,R$3)</f>
        <v>222.204733338611</v>
      </c>
      <c r="S8" s="4" t="n">
        <f aca="false">POWER($B7,S$3)</f>
        <v>654.792908202219</v>
      </c>
      <c r="U8" s="4" t="s">
        <v>14</v>
      </c>
      <c r="V8" s="4" t="n">
        <v>-50.4560733532023</v>
      </c>
      <c r="W8" s="4"/>
      <c r="X8" s="4"/>
      <c r="Y8" s="4" t="n">
        <v>-254.373148158893</v>
      </c>
      <c r="Z8" s="4" t="n">
        <v>673.184482046615</v>
      </c>
      <c r="AA8" s="4" t="n">
        <v>-729.645078904919</v>
      </c>
      <c r="AB8" s="4" t="n">
        <v>440.556345762937</v>
      </c>
      <c r="AC8" s="4" t="n">
        <v>-159.557060640607</v>
      </c>
      <c r="AD8" s="4" t="n">
        <v>34.0476520437956</v>
      </c>
      <c r="AE8" s="4" t="n">
        <v>-4.2131921489291</v>
      </c>
    </row>
    <row r="9" customFormat="false" ht="12.75" hidden="false" customHeight="false" outlineLevel="0" collapsed="false">
      <c r="A9" s="15" t="n">
        <v>7</v>
      </c>
      <c r="B9" s="16" t="n">
        <v>4.4173</v>
      </c>
      <c r="C9" s="17" t="n">
        <v>480</v>
      </c>
      <c r="D9" s="4"/>
      <c r="M9" s="4" t="n">
        <f aca="false">POWER($B8,M$3)</f>
        <v>1</v>
      </c>
      <c r="N9" s="4" t="n">
        <f aca="false">POWER($B8,N$3)</f>
        <v>3.6985</v>
      </c>
      <c r="O9" s="4" t="n">
        <f aca="false">POWER($B8,O$3)</f>
        <v>13.67890225</v>
      </c>
      <c r="P9" s="4" t="n">
        <f aca="false">POWER($B8,P$3)</f>
        <v>50.591419971625</v>
      </c>
      <c r="Q9" s="4" t="n">
        <f aca="false">POWER($B8,Q$3)</f>
        <v>187.112366765055</v>
      </c>
      <c r="R9" s="4" t="n">
        <f aca="false">POWER($B8,R$3)</f>
        <v>692.035088480556</v>
      </c>
      <c r="S9" s="4" t="n">
        <f aca="false">POWER($B8,S$3)</f>
        <v>2559.49177474534</v>
      </c>
      <c r="U9" s="4" t="s">
        <v>15</v>
      </c>
      <c r="V9" s="4" t="n">
        <v>15.3456962858814</v>
      </c>
      <c r="W9" s="4"/>
      <c r="X9" s="4"/>
      <c r="Y9" s="4" t="n">
        <v>72.1274354722358</v>
      </c>
      <c r="Z9" s="4" t="n">
        <v>-194.892134639389</v>
      </c>
      <c r="AA9" s="4" t="n">
        <v>217.992024244164</v>
      </c>
      <c r="AB9" s="4" t="n">
        <v>-136.961240109637</v>
      </c>
      <c r="AC9" s="4" t="n">
        <v>51.7824758180218</v>
      </c>
      <c r="AD9" s="4" t="n">
        <v>-11.5175390877349</v>
      </c>
      <c r="AE9" s="4" t="n">
        <v>1.46897830234013</v>
      </c>
    </row>
    <row r="10" customFormat="false" ht="12.75" hidden="false" customHeight="false" outlineLevel="0" collapsed="false">
      <c r="A10" s="5" t="str">
        <f aca="false">CONCATENATE("="&amp;V11,"*B10^6+",V10,"*B10^5+",V9,"*B10^4+",V8,"*B10^3+",V7,"*B10^2+",V6,"*B10+",V5)</f>
        <v>=0,171638357507985*B10^6+-2,35153120842377*B10^5+15,3456962857639*B10^4+-50,4560733527662*B10^3+105,40036913989*B10^2+-94,8449178467727*B10+28,3325711131962</v>
      </c>
      <c r="B10" s="19" t="n">
        <v>1</v>
      </c>
      <c r="C10" s="20" t="n">
        <f aca="false">0.171638357508886*B10^6+-2.35153120843877*B10^5+15.3456962858594*B10^4+-50.456073353075*B10^3+105.400369140399*B10^2+-94.8449178469468*B10+28.3325711130286</f>
        <v>1.59775248833531</v>
      </c>
      <c r="D10" s="4"/>
      <c r="M10" s="4" t="n">
        <f aca="false">POWER($B9,M$3)</f>
        <v>1</v>
      </c>
      <c r="N10" s="4" t="n">
        <f aca="false">POWER($B9,N$3)</f>
        <v>4.4173</v>
      </c>
      <c r="O10" s="4" t="n">
        <f aca="false">POWER($B9,O$3)</f>
        <v>19.51253929</v>
      </c>
      <c r="P10" s="4" t="n">
        <f aca="false">POWER($B9,P$3)</f>
        <v>86.192739805717</v>
      </c>
      <c r="Q10" s="4" t="n">
        <f aca="false">POWER($B9,Q$3)</f>
        <v>380.739189543794</v>
      </c>
      <c r="R10" s="4" t="n">
        <f aca="false">POWER($B9,R$3)</f>
        <v>1681.8392219718</v>
      </c>
      <c r="S10" s="4" t="n">
        <f aca="false">POWER($B9,S$3)</f>
        <v>7429.18839521603</v>
      </c>
      <c r="U10" s="4" t="s">
        <v>16</v>
      </c>
      <c r="V10" s="4" t="n">
        <v>-2.35153120844036</v>
      </c>
      <c r="W10" s="4"/>
      <c r="X10" s="4"/>
      <c r="Y10" s="4" t="n">
        <v>-10.6107384823131</v>
      </c>
      <c r="Z10" s="4" t="n">
        <v>29.1444798555578</v>
      </c>
      <c r="AA10" s="4" t="n">
        <v>-33.4538309370584</v>
      </c>
      <c r="AB10" s="4" t="n">
        <v>21.7709756661629</v>
      </c>
      <c r="AC10" s="4" t="n">
        <v>-8.58908778252595</v>
      </c>
      <c r="AD10" s="4" t="n">
        <v>2.0040117635784</v>
      </c>
      <c r="AE10" s="4" t="n">
        <v>-0.26581008340169</v>
      </c>
    </row>
    <row r="11" customFormat="false" ht="12.75" hidden="false" customHeight="false" outlineLevel="0" collapsed="false">
      <c r="A11" s="4"/>
      <c r="B11" s="4"/>
      <c r="C11" s="4"/>
      <c r="D11" s="4"/>
      <c r="M11" s="4" t="n">
        <f aca="false">POWER($B10,M$3)</f>
        <v>1</v>
      </c>
      <c r="N11" s="4" t="n">
        <f aca="false">POWER($B10,N$3)</f>
        <v>1</v>
      </c>
      <c r="O11" s="4" t="n">
        <f aca="false">POWER($B10,O$3)</f>
        <v>1</v>
      </c>
      <c r="P11" s="4" t="n">
        <f aca="false">POWER($B10,P$3)</f>
        <v>1</v>
      </c>
      <c r="Q11" s="4" t="n">
        <f aca="false">POWER($B10,Q$3)</f>
        <v>1</v>
      </c>
      <c r="R11" s="4" t="n">
        <f aca="false">POWER($B10,R$3)</f>
        <v>1</v>
      </c>
      <c r="S11" s="4" t="n">
        <f aca="false">POWER($B10,S$3)</f>
        <v>1</v>
      </c>
      <c r="U11" s="4" t="s">
        <v>17</v>
      </c>
      <c r="V11" s="4" t="n">
        <v>0.171638357508978</v>
      </c>
      <c r="W11" s="4"/>
      <c r="X11" s="4"/>
      <c r="Y11" s="4" t="n">
        <v>0.633102732254538</v>
      </c>
      <c r="Z11" s="4" t="n">
        <v>-1.76166636578008</v>
      </c>
      <c r="AA11" s="4" t="n">
        <v>2.06533176956466</v>
      </c>
      <c r="AB11" s="4" t="n">
        <v>-1.38527460334429</v>
      </c>
      <c r="AC11" s="4" t="n">
        <v>0.568633002921181</v>
      </c>
      <c r="AD11" s="4" t="n">
        <v>-0.139622225413172</v>
      </c>
      <c r="AE11" s="4" t="n">
        <v>0.0194956897971731</v>
      </c>
    </row>
    <row r="12" customFormat="false" ht="12.75" hidden="false" customHeight="false" outlineLevel="0" collapsed="false">
      <c r="A12" s="43" t="s">
        <v>18</v>
      </c>
      <c r="B12" s="34" t="n">
        <v>1</v>
      </c>
      <c r="C12" s="35" t="n">
        <f aca="false">MIN(C14:C34)</f>
        <v>1.59775248839567</v>
      </c>
    </row>
    <row r="13" customFormat="false" ht="12.75" hidden="false" customHeight="false" outlineLevel="0" collapsed="false">
      <c r="A13" s="44" t="s">
        <v>19</v>
      </c>
      <c r="B13" s="37" t="n">
        <v>4.4</v>
      </c>
      <c r="C13" s="38" t="n">
        <f aca="false">MAX(C14:C32)</f>
        <v>348.170627409512</v>
      </c>
    </row>
    <row r="14" customFormat="false" ht="12.75" hidden="false" customHeight="false" outlineLevel="0" collapsed="false">
      <c r="B14" s="9" t="n">
        <v>1</v>
      </c>
      <c r="C14" s="24" t="n">
        <f aca="false">(V$5+V$6*B14+V$7*B14^2+V$8*B14^3+V$9*B14^4+V$10*B14^5+V$11*B14^6)</f>
        <v>1.59775248839567</v>
      </c>
    </row>
    <row r="15" customFormat="false" ht="12.75" hidden="false" customHeight="false" outlineLevel="0" collapsed="false">
      <c r="B15" s="12" t="n">
        <f aca="false">B14+(B$13-B$12)/20</f>
        <v>1.17</v>
      </c>
      <c r="C15" s="27" t="n">
        <f aca="false">(V$5+V$6*B15+V$7*B15^2+V$8*B15^3+V$9*B15^4+V$10*B15^5+V$11*B15^6)</f>
        <v>4.87625412729542</v>
      </c>
    </row>
    <row r="16" customFormat="false" ht="12.75" hidden="false" customHeight="false" outlineLevel="0" collapsed="false">
      <c r="B16" s="12" t="n">
        <f aca="false">B15+(B$13-B$12)/20</f>
        <v>1.34</v>
      </c>
      <c r="C16" s="27" t="n">
        <f aca="false">(V$5+V$6*B16+V$7*B16^2+V$8*B16^3+V$9*B16^4+V$10*B16^5+V$11*B16^6)</f>
        <v>9.40611729992609</v>
      </c>
    </row>
    <row r="17" customFormat="false" ht="12.75" hidden="false" customHeight="false" outlineLevel="0" collapsed="false">
      <c r="B17" s="12" t="n">
        <f aca="false">B16+(B$13-B$12)/20</f>
        <v>1.51</v>
      </c>
      <c r="C17" s="27" t="n">
        <f aca="false">(V$5+V$6*B17+V$7*B17^2+V$8*B17^3+V$9*B17^4+V$10*B17^5+V$11*B17^6)</f>
        <v>15.0768289574289</v>
      </c>
    </row>
    <row r="18" customFormat="false" ht="12.75" hidden="false" customHeight="false" outlineLevel="0" collapsed="false">
      <c r="A18" s="4"/>
      <c r="B18" s="12" t="n">
        <f aca="false">B17+(B$13-B$12)/20</f>
        <v>1.68</v>
      </c>
      <c r="C18" s="27" t="n">
        <f aca="false">(V$5+V$6*B18+V$7*B18^2+V$8*B18^3+V$9*B18^4+V$10*B18^5+V$11*B18^6)</f>
        <v>21.8628298661233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customFormat="false" ht="12.75" hidden="false" customHeight="false" outlineLevel="0" collapsed="false">
      <c r="A19" s="4"/>
      <c r="B19" s="12" t="n">
        <f aca="false">B18+(B$13-B$12)/20</f>
        <v>1.85</v>
      </c>
      <c r="C19" s="27" t="n">
        <f aca="false">(V$5+V$6*B19+V$7*B19^2+V$8*B19^3+V$9*B19^4+V$10*B19^5+V$11*B19^6)</f>
        <v>29.8084523682815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customFormat="false" ht="12.75" hidden="false" customHeight="false" outlineLevel="0" collapsed="false">
      <c r="B20" s="12" t="n">
        <f aca="false">B19+(B$13-B$12)/20</f>
        <v>2.02</v>
      </c>
      <c r="C20" s="27" t="n">
        <f aca="false">(V$5+V$6*B20+V$7*B20^2+V$8*B20^3+V$9*B20^4+V$10*B20^5+V$11*B20^6)</f>
        <v>39.0158410544452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customFormat="false" ht="12.75" hidden="false" customHeight="false" outlineLevel="0" collapsed="false">
      <c r="B21" s="12" t="n">
        <f aca="false">B20+(B$13-B$12)/20</f>
        <v>2.19</v>
      </c>
      <c r="C21" s="27" t="n">
        <f aca="false">(V$5+V$6*B21+V$7*B21^2+V$8*B21^3+V$9*B21^4+V$10*B21^5+V$11*B21^6)</f>
        <v>49.6358563472839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customFormat="false" ht="12.75" hidden="false" customHeight="false" outlineLevel="0" collapsed="false">
      <c r="B22" s="12" t="n">
        <f aca="false">B21+(B$13-B$12)/20</f>
        <v>2.36</v>
      </c>
      <c r="C22" s="27" t="n">
        <f aca="false">(V$5+V$6*B22+V$7*B22^2+V$8*B22^3+V$9*B22^4+V$10*B22^5+V$11*B22^6)</f>
        <v>61.8619609969959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customFormat="false" ht="12.75" hidden="false" customHeight="false" outlineLevel="0" collapsed="false">
      <c r="B23" s="12" t="n">
        <f aca="false">B22+(B$13-B$12)/20</f>
        <v>2.53</v>
      </c>
      <c r="C23" s="27" t="n">
        <f aca="false">(V$5+V$6*B23+V$7*B23^2+V$8*B23^3+V$9*B23^4+V$10*B23^5+V$11*B23^6)</f>
        <v>75.9270894882504</v>
      </c>
      <c r="D23" s="4"/>
      <c r="E23" s="4"/>
      <c r="F23" s="4"/>
      <c r="G23" s="4"/>
      <c r="H23" s="4"/>
      <c r="I23" s="4"/>
      <c r="J23" s="4"/>
      <c r="K23" s="4"/>
      <c r="L23" s="4"/>
      <c r="M23" s="4"/>
    </row>
    <row r="24" customFormat="false" ht="12.75" hidden="false" customHeight="false" outlineLevel="0" collapsed="false">
      <c r="B24" s="12" t="n">
        <f aca="false">B23+(B$13-B$12)/20</f>
        <v>2.7</v>
      </c>
      <c r="C24" s="27" t="n">
        <f aca="false">(V$5+V$6*B24+V$7*B24^2+V$8*B24^3+V$9*B24^4+V$10*B24^5+V$11*B24^6)</f>
        <v>92.1035003586752</v>
      </c>
      <c r="D24" s="4"/>
      <c r="E24" s="4"/>
      <c r="F24" s="4"/>
      <c r="G24" s="4"/>
      <c r="H24" s="4"/>
      <c r="I24" s="4"/>
      <c r="J24" s="4"/>
      <c r="K24" s="4"/>
      <c r="L24" s="4"/>
      <c r="M24" s="4"/>
    </row>
    <row r="25" customFormat="false" ht="12.75" hidden="false" customHeight="false" outlineLevel="0" collapsed="false">
      <c r="B25" s="12" t="n">
        <f aca="false">B24+(B$13-B$12)/20</f>
        <v>2.87</v>
      </c>
      <c r="C25" s="27" t="n">
        <f aca="false">(V$5+V$6*B25+V$7*B25^2+V$8*B25^3+V$9*B25^4+V$10*B25^5+V$11*B25^6)</f>
        <v>110.70561142888</v>
      </c>
      <c r="D25" s="4"/>
      <c r="E25" s="4"/>
      <c r="F25" s="4"/>
      <c r="G25" s="4"/>
      <c r="H25" s="4"/>
      <c r="I25" s="4"/>
      <c r="J25" s="4"/>
      <c r="K25" s="4"/>
      <c r="L25" s="4"/>
      <c r="M25" s="4"/>
    </row>
    <row r="26" customFormat="false" ht="12.75" hidden="false" customHeight="false" outlineLevel="0" collapsed="false">
      <c r="B26" s="12" t="n">
        <f aca="false">B25+(B$13-B$12)/20</f>
        <v>3.04</v>
      </c>
      <c r="C26" s="27" t="n">
        <f aca="false">(V$5+V$6*B26+V$7*B26^2+V$8*B26^3+V$9*B26^4+V$10*B26^5+V$11*B26^6)</f>
        <v>132.095817944028</v>
      </c>
      <c r="D26" s="4"/>
      <c r="E26" s="4"/>
      <c r="F26" s="4"/>
      <c r="G26" s="4"/>
      <c r="H26" s="4"/>
      <c r="I26" s="4"/>
      <c r="J26" s="4"/>
      <c r="K26" s="4"/>
      <c r="L26" s="4"/>
      <c r="M26" s="4"/>
    </row>
    <row r="27" customFormat="false" ht="12.75" hidden="false" customHeight="false" outlineLevel="0" collapsed="false">
      <c r="B27" s="12" t="n">
        <f aca="false">B26+(B$13-B$12)/20</f>
        <v>3.21</v>
      </c>
      <c r="C27" s="27" t="n">
        <f aca="false">(V$5+V$6*B27+V$7*B27^2+V$8*B27^3+V$9*B27^4+V$10*B27^5+V$11*B27^6)</f>
        <v>156.693293626948</v>
      </c>
      <c r="D27" s="4"/>
      <c r="E27" s="4"/>
      <c r="F27" s="4"/>
      <c r="G27" s="4"/>
      <c r="H27" s="4"/>
      <c r="I27" s="4"/>
      <c r="J27" s="4"/>
      <c r="K27" s="4"/>
      <c r="L27" s="4"/>
      <c r="M27" s="4"/>
    </row>
    <row r="28" customFormat="false" ht="12.75" hidden="false" customHeight="false" outlineLevel="0" collapsed="false">
      <c r="B28" s="12" t="n">
        <f aca="false">B27+(B$13-B$12)/20</f>
        <v>3.38</v>
      </c>
      <c r="C28" s="27" t="n">
        <f aca="false">(V$5+V$6*B28+V$7*B28^2+V$8*B28^3+V$9*B28^4+V$10*B28^5+V$11*B28^6)</f>
        <v>184.985774642786</v>
      </c>
      <c r="D28" s="4"/>
      <c r="E28" s="4"/>
      <c r="F28" s="4"/>
      <c r="G28" s="4"/>
      <c r="H28" s="4"/>
      <c r="I28" s="4"/>
      <c r="J28" s="4"/>
      <c r="K28" s="4"/>
      <c r="L28" s="4"/>
      <c r="M28" s="4"/>
    </row>
    <row r="29" customFormat="false" ht="12.75" hidden="false" customHeight="false" outlineLevel="0" collapsed="false">
      <c r="B29" s="12" t="n">
        <f aca="false">B28+(B$13-B$12)/20</f>
        <v>3.55</v>
      </c>
      <c r="C29" s="27" t="n">
        <f aca="false">(V$5+V$6*B29+V$7*B29^2+V$8*B29^3+V$9*B29^4+V$10*B29^5+V$11*B29^6)</f>
        <v>217.544326475203</v>
      </c>
      <c r="D29" s="4"/>
      <c r="E29" s="4"/>
      <c r="F29" s="4"/>
      <c r="G29" s="4"/>
      <c r="H29" s="4"/>
      <c r="I29" s="4"/>
      <c r="J29" s="4"/>
      <c r="K29" s="4"/>
      <c r="L29" s="4"/>
      <c r="M29" s="4"/>
    </row>
    <row r="30" customFormat="false" ht="12.75" hidden="false" customHeight="false" outlineLevel="0" collapsed="false">
      <c r="B30" s="12" t="n">
        <f aca="false">B29+(B$13-B$12)/20</f>
        <v>3.72</v>
      </c>
      <c r="C30" s="27" t="n">
        <f aca="false">(V$5+V$6*B30+V$7*B30^2+V$8*B30^3+V$9*B30^4+V$10*B30^5+V$11*B30^6)</f>
        <v>255.041093714108</v>
      </c>
      <c r="D30" s="4"/>
      <c r="E30" s="4"/>
      <c r="F30" s="4"/>
      <c r="G30" s="4"/>
      <c r="H30" s="4"/>
      <c r="I30" s="4"/>
      <c r="J30" s="4"/>
      <c r="K30" s="4"/>
      <c r="L30" s="4"/>
      <c r="M30" s="4"/>
    </row>
    <row r="31" customFormat="false" ht="12.75" hidden="false" customHeight="false" outlineLevel="0" collapsed="false">
      <c r="B31" s="12" t="n">
        <f aca="false">B30+(B$13-B$12)/20</f>
        <v>3.89</v>
      </c>
      <c r="C31" s="27" t="n">
        <f aca="false">(V$5+V$6*B31+V$7*B31^2+V$8*B31^3+V$9*B31^4+V$10*B31^5+V$11*B31^6)</f>
        <v>298.270032754946</v>
      </c>
    </row>
    <row r="32" customFormat="false" ht="12.75" hidden="false" customHeight="false" outlineLevel="0" collapsed="false">
      <c r="B32" s="12" t="n">
        <f aca="false">B31+(B$13-B$12)/20</f>
        <v>4.06</v>
      </c>
      <c r="C32" s="27" t="n">
        <f aca="false">(V$5+V$6*B32+V$7*B32^2+V$8*B32^3+V$9*B32^4+V$10*B32^5+V$11*B32^6)</f>
        <v>348.170627409512</v>
      </c>
    </row>
    <row r="33" customFormat="false" ht="12.75" hidden="false" customHeight="false" outlineLevel="0" collapsed="false">
      <c r="B33" s="12" t="n">
        <f aca="false">B32+(B$13-B$12)/20</f>
        <v>4.23</v>
      </c>
      <c r="C33" s="27" t="n">
        <f aca="false">(V$5+V$6*B33+V$7*B33^2+V$8*B33^3+V$9*B33^4+V$10*B33^5+V$11*B33^6)</f>
        <v>405.854587428321</v>
      </c>
      <c r="E33" s="28" t="s">
        <v>20</v>
      </c>
      <c r="F33" s="8" t="str">
        <f aca="false">A10</f>
        <v>=0,171638357507985*B10^6+-2,35153120842377*B10^5+15,3456962857639*B10^4+-50,4560733527662*B10^3+105,40036913989*B10^2+-94,8449178467727*B10+28,3325711131962</v>
      </c>
    </row>
    <row r="34" customFormat="false" ht="12.75" hidden="false" customHeight="false" outlineLevel="0" collapsed="false">
      <c r="B34" s="15" t="n">
        <f aca="false">B33+(B$13-B$12)/20</f>
        <v>4.4</v>
      </c>
      <c r="C34" s="26" t="n">
        <f aca="false">(V$5+V$6*B34+V$7*B34^2+V$8*B34^3+V$9*B34^4+V$10*B34^5+V$11*B34^6)</f>
        <v>472.635529934512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0546875" defaultRowHeight="12.75" zeroHeight="false" outlineLevelRow="0" outlineLevelCol="0"/>
  <cols>
    <col collapsed="false" customWidth="true" hidden="false" outlineLevel="0" max="1" min="1" style="2" width="10.28"/>
    <col collapsed="false" customWidth="true" hidden="false" outlineLevel="0" max="2" min="2" style="2" width="12.56"/>
    <col collapsed="false" customWidth="true" hidden="false" outlineLevel="0" max="3" min="3" style="2" width="9.56"/>
    <col collapsed="false" customWidth="false" hidden="false" outlineLevel="0" max="6" min="4" style="2" width="11.05"/>
    <col collapsed="false" customWidth="true" hidden="false" outlineLevel="0" max="7" min="7" style="2" width="12.99"/>
    <col collapsed="false" customWidth="true" hidden="false" outlineLevel="0" max="12" min="8" style="2" width="12.56"/>
    <col collapsed="false" customWidth="false" hidden="false" outlineLevel="0" max="16384" min="13" style="2" width="11.05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M1" s="4" t="s">
        <v>1</v>
      </c>
      <c r="N1" s="4"/>
      <c r="O1" s="4"/>
      <c r="P1" s="4"/>
      <c r="Q1" s="4"/>
      <c r="R1" s="4"/>
    </row>
    <row r="2" customFormat="false" ht="24.05" hidden="false" customHeight="false" outlineLevel="0" collapsed="false">
      <c r="A2" s="5" t="s">
        <v>2</v>
      </c>
      <c r="B2" s="6" t="s">
        <v>3</v>
      </c>
      <c r="C2" s="6" t="s">
        <v>4</v>
      </c>
      <c r="D2" s="4"/>
      <c r="E2" s="4"/>
      <c r="F2" s="4"/>
      <c r="M2" s="4" t="n">
        <v>0</v>
      </c>
      <c r="N2" s="4" t="n">
        <f aca="false">M2+1</f>
        <v>1</v>
      </c>
      <c r="O2" s="4" t="n">
        <f aca="false">N2+1</f>
        <v>2</v>
      </c>
      <c r="P2" s="4" t="n">
        <f aca="false">O2+1</f>
        <v>3</v>
      </c>
      <c r="Q2" s="4" t="n">
        <f aca="false">P2+1</f>
        <v>4</v>
      </c>
      <c r="R2" s="4" t="n">
        <f aca="false">Q2+1</f>
        <v>5</v>
      </c>
      <c r="T2" s="8" t="s">
        <v>5</v>
      </c>
      <c r="U2" s="4"/>
      <c r="V2" s="4"/>
      <c r="W2" s="4"/>
      <c r="X2" s="8" t="s">
        <v>6</v>
      </c>
      <c r="Y2" s="4"/>
      <c r="Z2" s="4"/>
      <c r="AA2" s="4"/>
      <c r="AB2" s="4"/>
      <c r="AC2" s="4"/>
    </row>
    <row r="3" customFormat="false" ht="12.75" hidden="false" customHeight="false" outlineLevel="0" collapsed="false">
      <c r="A3" s="40" t="n">
        <v>1</v>
      </c>
      <c r="B3" s="41" t="n">
        <v>1.2917</v>
      </c>
      <c r="C3" s="42" t="n">
        <v>8</v>
      </c>
      <c r="D3" s="4"/>
      <c r="E3" s="4"/>
      <c r="F3" s="4"/>
      <c r="M3" s="4" t="n">
        <f aca="false">POWER($B3,M$2)</f>
        <v>1</v>
      </c>
      <c r="N3" s="4" t="n">
        <f aca="false">POWER($B3,N$2)</f>
        <v>1.2917</v>
      </c>
      <c r="O3" s="4" t="n">
        <f aca="false">POWER($B3,O$2)</f>
        <v>1.66848889</v>
      </c>
      <c r="P3" s="4" t="n">
        <f aca="false">POWER($B3,P$2)</f>
        <v>2.155187099213</v>
      </c>
      <c r="Q3" s="4" t="n">
        <f aca="false">POWER($B3,Q$2)</f>
        <v>2.78385517605343</v>
      </c>
      <c r="R3" s="4" t="n">
        <f aca="false">POWER($B3,R$2)</f>
        <v>3.59590573090822</v>
      </c>
      <c r="T3" s="4" t="s">
        <v>12</v>
      </c>
      <c r="U3" s="4" t="n">
        <f aca="false" t="array" ref="U3:U8">MMULT(X3:AC8,C3:C8)</f>
        <v>-9.25811016601944</v>
      </c>
      <c r="V3" s="4"/>
      <c r="W3" s="4"/>
      <c r="X3" s="4" t="n">
        <f aca="false" t="array" ref="X3:AC8">MINVERSE(M3:R8)</f>
        <v>60.3381458361755</v>
      </c>
      <c r="Y3" s="4" t="n">
        <v>-88.5049437540546</v>
      </c>
      <c r="Z3" s="4" t="n">
        <v>62.5849699713265</v>
      </c>
      <c r="AA3" s="4" t="n">
        <v>-46.192068413781</v>
      </c>
      <c r="AB3" s="4" t="n">
        <v>15.2517798353496</v>
      </c>
      <c r="AC3" s="4" t="n">
        <v>-2.4778834750164</v>
      </c>
    </row>
    <row r="4" customFormat="false" ht="12.75" hidden="false" customHeight="false" outlineLevel="0" collapsed="false">
      <c r="A4" s="12" t="n">
        <v>2</v>
      </c>
      <c r="B4" s="13" t="n">
        <v>1.5079</v>
      </c>
      <c r="C4" s="14" t="n">
        <v>15</v>
      </c>
      <c r="D4" s="4"/>
      <c r="E4" s="4"/>
      <c r="F4" s="4"/>
      <c r="M4" s="4" t="n">
        <f aca="false">POWER($B4,M$2)</f>
        <v>1</v>
      </c>
      <c r="N4" s="4" t="n">
        <f aca="false">POWER($B4,N$2)</f>
        <v>1.5079</v>
      </c>
      <c r="O4" s="4" t="n">
        <f aca="false">POWER($B4,O$2)</f>
        <v>2.27376241</v>
      </c>
      <c r="P4" s="4" t="n">
        <f aca="false">POWER($B4,P$2)</f>
        <v>3.428606338039</v>
      </c>
      <c r="Q4" s="4" t="n">
        <f aca="false">POWER($B4,Q$2)</f>
        <v>5.16999549712901</v>
      </c>
      <c r="R4" s="4" t="n">
        <f aca="false">POWER($B4,R$2)</f>
        <v>7.79583621012083</v>
      </c>
      <c r="T4" s="4" t="s">
        <v>13</v>
      </c>
      <c r="U4" s="4" t="n">
        <v>6.7106945572865</v>
      </c>
      <c r="V4" s="4"/>
      <c r="W4" s="4"/>
      <c r="X4" s="4" t="n">
        <v>-116.298344840786</v>
      </c>
      <c r="Y4" s="4" t="n">
        <v>180.412261114829</v>
      </c>
      <c r="Z4" s="4" t="n">
        <v>-142.284500712909</v>
      </c>
      <c r="AA4" s="4" t="n">
        <v>109.117931526777</v>
      </c>
      <c r="AB4" s="4" t="n">
        <v>-37.0806886883437</v>
      </c>
      <c r="AC4" s="4" t="n">
        <v>6.13334160043418</v>
      </c>
    </row>
    <row r="5" customFormat="false" ht="12.75" hidden="false" customHeight="false" outlineLevel="0" collapsed="false">
      <c r="A5" s="12" t="n">
        <v>3</v>
      </c>
      <c r="B5" s="13" t="n">
        <v>2.3356</v>
      </c>
      <c r="C5" s="14" t="n">
        <v>60</v>
      </c>
      <c r="D5" s="4"/>
      <c r="E5" s="4"/>
      <c r="F5" s="4"/>
      <c r="M5" s="4" t="n">
        <f aca="false">POWER($B5,M$2)</f>
        <v>1</v>
      </c>
      <c r="N5" s="4" t="n">
        <f aca="false">POWER($B5,N$2)</f>
        <v>2.3356</v>
      </c>
      <c r="O5" s="4" t="n">
        <f aca="false">POWER($B5,O$2)</f>
        <v>5.45502736</v>
      </c>
      <c r="P5" s="4" t="n">
        <f aca="false">POWER($B5,P$2)</f>
        <v>12.740761902016</v>
      </c>
      <c r="Q5" s="4" t="n">
        <f aca="false">POWER($B5,Q$2)</f>
        <v>29.7573234983486</v>
      </c>
      <c r="R5" s="4" t="n">
        <f aca="false">POWER($B5,R$2)</f>
        <v>69.5012047627429</v>
      </c>
      <c r="T5" s="4" t="s">
        <v>14</v>
      </c>
      <c r="U5" s="4" t="n">
        <v>-4.30347964280963</v>
      </c>
      <c r="V5" s="4"/>
      <c r="W5" s="4"/>
      <c r="X5" s="4" t="n">
        <v>86.0544632073008</v>
      </c>
      <c r="Y5" s="4" t="n">
        <v>-138.646243059578</v>
      </c>
      <c r="Z5" s="4" t="n">
        <v>121.726759585192</v>
      </c>
      <c r="AA5" s="4" t="n">
        <v>-97.7766582783196</v>
      </c>
      <c r="AB5" s="4" t="n">
        <v>34.4845992300643</v>
      </c>
      <c r="AC5" s="4" t="n">
        <v>-5.84292068465999</v>
      </c>
    </row>
    <row r="6" customFormat="false" ht="12.75" hidden="false" customHeight="false" outlineLevel="0" collapsed="false">
      <c r="A6" s="12" t="n">
        <v>4</v>
      </c>
      <c r="B6" s="13" t="n">
        <v>2.9468</v>
      </c>
      <c r="C6" s="14" t="n">
        <v>120</v>
      </c>
      <c r="D6" s="4"/>
      <c r="E6" s="4"/>
      <c r="F6" s="4"/>
      <c r="M6" s="4" t="n">
        <f aca="false">POWER($B6,M$2)</f>
        <v>1</v>
      </c>
      <c r="N6" s="4" t="n">
        <f aca="false">POWER($B6,N$2)</f>
        <v>2.9468</v>
      </c>
      <c r="O6" s="4" t="n">
        <f aca="false">POWER($B6,O$2)</f>
        <v>8.68363024</v>
      </c>
      <c r="P6" s="4" t="n">
        <f aca="false">POWER($B6,P$2)</f>
        <v>25.588921591232</v>
      </c>
      <c r="Q6" s="4" t="n">
        <f aca="false">POWER($B6,Q$2)</f>
        <v>75.4054341450425</v>
      </c>
      <c r="R6" s="4" t="n">
        <f aca="false">POWER($B6,R$2)</f>
        <v>222.204733338611</v>
      </c>
      <c r="T6" s="4" t="s">
        <v>15</v>
      </c>
      <c r="U6" s="4" t="n">
        <v>10.180713798105</v>
      </c>
      <c r="V6" s="4"/>
      <c r="W6" s="4"/>
      <c r="X6" s="4" t="n">
        <v>-30.7091829606273</v>
      </c>
      <c r="Y6" s="4" t="n">
        <v>50.8190038190203</v>
      </c>
      <c r="Z6" s="4" t="n">
        <v>-48.8365993110533</v>
      </c>
      <c r="AA6" s="4" t="n">
        <v>41.3308927615812</v>
      </c>
      <c r="AB6" s="4" t="n">
        <v>-15.2784035467534</v>
      </c>
      <c r="AC6" s="4" t="n">
        <v>2.67428923783254</v>
      </c>
    </row>
    <row r="7" customFormat="false" ht="12.75" hidden="false" customHeight="false" outlineLevel="0" collapsed="false">
      <c r="A7" s="12" t="n">
        <v>5</v>
      </c>
      <c r="B7" s="13" t="n">
        <v>3.6985</v>
      </c>
      <c r="C7" s="14" t="n">
        <v>250</v>
      </c>
      <c r="D7" s="4"/>
      <c r="E7" s="4"/>
      <c r="F7" s="4"/>
      <c r="M7" s="4" t="n">
        <f aca="false">POWER($B7,M$2)</f>
        <v>1</v>
      </c>
      <c r="N7" s="4" t="n">
        <f aca="false">POWER($B7,N$2)</f>
        <v>3.6985</v>
      </c>
      <c r="O7" s="4" t="n">
        <f aca="false">POWER($B7,O$2)</f>
        <v>13.67890225</v>
      </c>
      <c r="P7" s="4" t="n">
        <f aca="false">POWER($B7,P$2)</f>
        <v>50.591419971625</v>
      </c>
      <c r="Q7" s="4" t="n">
        <f aca="false">POWER($B7,Q$2)</f>
        <v>187.112366765055</v>
      </c>
      <c r="R7" s="4" t="n">
        <f aca="false">POWER($B7,R$2)</f>
        <v>692.035088480556</v>
      </c>
      <c r="T7" s="4" t="s">
        <v>16</v>
      </c>
      <c r="U7" s="4" t="n">
        <v>-2.77042120318903</v>
      </c>
      <c r="V7" s="4"/>
      <c r="W7" s="4"/>
      <c r="X7" s="4" t="n">
        <v>5.30458977138829</v>
      </c>
      <c r="Y7" s="4" t="n">
        <v>-8.95144328005028</v>
      </c>
      <c r="Z7" s="4" t="n">
        <v>9.25198304758288</v>
      </c>
      <c r="AA7" s="4" t="n">
        <v>-8.23570682241357</v>
      </c>
      <c r="AB7" s="4" t="n">
        <v>3.21933369745812</v>
      </c>
      <c r="AC7" s="4" t="n">
        <v>-0.588756413965448</v>
      </c>
    </row>
    <row r="8" customFormat="false" ht="12.75" hidden="false" customHeight="false" outlineLevel="0" collapsed="false">
      <c r="A8" s="15" t="n">
        <v>6</v>
      </c>
      <c r="B8" s="16" t="n">
        <v>4.4173</v>
      </c>
      <c r="C8" s="17" t="n">
        <v>480</v>
      </c>
      <c r="D8" s="4"/>
      <c r="E8" s="4"/>
      <c r="F8" s="4"/>
      <c r="M8" s="4" t="n">
        <f aca="false">POWER($B8,M$2)</f>
        <v>1</v>
      </c>
      <c r="N8" s="4" t="n">
        <f aca="false">POWER($B8,N$2)</f>
        <v>4.4173</v>
      </c>
      <c r="O8" s="4" t="n">
        <f aca="false">POWER($B8,O$2)</f>
        <v>19.51253929</v>
      </c>
      <c r="P8" s="4" t="n">
        <f aca="false">POWER($B8,P$2)</f>
        <v>86.192739805717</v>
      </c>
      <c r="Q8" s="4" t="n">
        <f aca="false">POWER($B8,Q$2)</f>
        <v>380.739189543794</v>
      </c>
      <c r="R8" s="4" t="n">
        <f aca="false">POWER($B8,R$2)</f>
        <v>1681.8392219718</v>
      </c>
      <c r="T8" s="4" t="s">
        <v>17</v>
      </c>
      <c r="U8" s="4" t="n">
        <v>0.428632578818997</v>
      </c>
      <c r="V8" s="4"/>
      <c r="W8" s="4"/>
      <c r="X8" s="4" t="n">
        <v>-0.355867045799277</v>
      </c>
      <c r="Y8" s="4" t="n">
        <v>0.609360395921743</v>
      </c>
      <c r="Z8" s="4" t="n">
        <v>-0.667425303889961</v>
      </c>
      <c r="AA8" s="4" t="n">
        <v>0.621515872191834</v>
      </c>
      <c r="AB8" s="4" t="n">
        <v>-0.257561119219336</v>
      </c>
      <c r="AC8" s="4" t="n">
        <v>0.0499772007949972</v>
      </c>
    </row>
    <row r="9" customFormat="false" ht="12.75" hidden="false" customHeight="false" outlineLevel="0" collapsed="false">
      <c r="A9" s="5" t="str">
        <f aca="false">CONCATENATE("="&amp;U8,"*B9^5+",U7,"*B9^4+",U6,"*B9^3+",U5,"*B9^2+",U4,"*B9+",U3)</f>
        <v>=0,428632578818801*B9^5+-2,77042120318658*B9^4+10,1807137980928*B9^3+-4,30347964277905*B9^2+6,71069455726286*B9+-9,25811016601881</v>
      </c>
      <c r="B9" s="19" t="n">
        <v>1</v>
      </c>
      <c r="C9" s="20" t="n">
        <f aca="false">0.428632578818817*B9^5+-2.77042120318663*B9^4+10.1807137980936*B9^3+-4.30347964277234*B9^2+6.71069455718771*B9+-9.2581101659307</f>
        <v>0.988029922210458</v>
      </c>
      <c r="D9" s="4"/>
      <c r="E9" s="4"/>
      <c r="F9" s="4"/>
      <c r="G9" s="4"/>
      <c r="H9" s="4"/>
      <c r="I9" s="4"/>
      <c r="J9" s="4"/>
      <c r="K9" s="4"/>
      <c r="L9" s="4"/>
    </row>
    <row r="10" customFormat="false" ht="12.7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customFormat="false" ht="12.75" hidden="false" customHeight="false" outlineLevel="0" collapsed="false">
      <c r="A11" s="33" t="s">
        <v>18</v>
      </c>
      <c r="B11" s="34" t="n">
        <v>1</v>
      </c>
      <c r="C11" s="35" t="n">
        <f aca="false">MIN(C13:C33)</f>
        <v>0.988029922190039</v>
      </c>
    </row>
    <row r="12" customFormat="false" ht="12.75" hidden="false" customHeight="false" outlineLevel="0" collapsed="false">
      <c r="A12" s="36" t="s">
        <v>19</v>
      </c>
      <c r="B12" s="37" t="n">
        <v>4.4</v>
      </c>
      <c r="C12" s="38" t="n">
        <f aca="false">MAX(C13:C33)</f>
        <v>472.691705002383</v>
      </c>
    </row>
    <row r="13" customFormat="false" ht="12.75" hidden="false" customHeight="false" outlineLevel="0" collapsed="false">
      <c r="B13" s="9" t="n">
        <v>1</v>
      </c>
      <c r="C13" s="24" t="n">
        <f aca="false">(U$3+U$4*B13+U$5*B13^2+U$6*B13^3+U$7*B13^4+U$8*B13^5+U$9*B13^6)</f>
        <v>0.988029922190039</v>
      </c>
    </row>
    <row r="14" customFormat="false" ht="12.75" hidden="false" customHeight="false" outlineLevel="0" collapsed="false">
      <c r="B14" s="12" t="n">
        <f aca="false">B13+(B$12-B$11)/20</f>
        <v>1.17</v>
      </c>
      <c r="C14" s="27" t="n">
        <f aca="false">(U$3+U$4*B14+U$5*B14^2+U$6*B14^3+U$7*B14^4+U$8*B14^5+U$9*B14^6)</f>
        <v>4.75623054778749</v>
      </c>
    </row>
    <row r="15" customFormat="false" ht="12.75" hidden="false" customHeight="false" outlineLevel="0" collapsed="false">
      <c r="B15" s="12" t="n">
        <f aca="false">B14+(B$12-B$11)/20</f>
        <v>1.34</v>
      </c>
      <c r="C15" s="27" t="n">
        <f aca="false">(U$3+U$4*B15+U$5*B15^2+U$6*B15^3+U$7*B15^4+U$8*B15^5+U$9*B15^6)</f>
        <v>9.42227816505768</v>
      </c>
    </row>
    <row r="16" customFormat="false" ht="12.75" hidden="false" customHeight="false" outlineLevel="0" collapsed="false">
      <c r="B16" s="12" t="n">
        <f aca="false">B15+(B$12-B$11)/20</f>
        <v>1.51</v>
      </c>
      <c r="C16" s="27" t="n">
        <f aca="false">(U$3+U$4*B16+U$5*B16^2+U$6*B16^3+U$7*B16^4+U$8*B16^5+U$9*B16^6)</f>
        <v>15.0762350896827</v>
      </c>
    </row>
    <row r="17" customFormat="false" ht="12.75" hidden="false" customHeight="false" outlineLevel="0" collapsed="false">
      <c r="B17" s="12" t="n">
        <f aca="false">B16+(B$12-B$11)/20</f>
        <v>1.68</v>
      </c>
      <c r="C17" s="27" t="n">
        <f aca="false">(U$3+U$4*B17+U$5*B17^2+U$6*B17^3+U$7*B17^4+U$8*B17^5+U$9*B17^6)</f>
        <v>21.8101965466676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customFormat="false" ht="12.75" hidden="false" customHeight="false" outlineLevel="0" collapsed="false">
      <c r="B18" s="12" t="n">
        <f aca="false">B17+(B$12-B$11)/20</f>
        <v>1.85</v>
      </c>
      <c r="C18" s="27" t="n">
        <f aca="false">(U$3+U$4*B18+U$5*B18^2+U$6*B18^3+U$7*B18^4+U$8*B18^5+U$9*B18^6)</f>
        <v>29.7255938339502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customFormat="false" ht="12.75" hidden="false" customHeight="false" outlineLevel="0" collapsed="false">
      <c r="B19" s="12" t="n">
        <f aca="false">B18+(B$12-B$11)/20</f>
        <v>2.02</v>
      </c>
      <c r="C19" s="27" t="n">
        <f aca="false">(U$3+U$4*B19+U$5*B19^2+U$6*B19^3+U$7*B19^4+U$8*B19^5+U$9*B19^6)</f>
        <v>38.9404974860104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customFormat="false" ht="12.75" hidden="false" customHeight="false" outlineLevel="0" collapsed="false">
      <c r="B20" s="12" t="n">
        <f aca="false">B19+(B$12-B$11)/20</f>
        <v>2.19</v>
      </c>
      <c r="C20" s="27" t="n">
        <f aca="false">(U$3+U$4*B20+U$5*B20^2+U$6*B20^3+U$7*B20^4+U$8*B20^5+U$9*B20^6)</f>
        <v>49.5969204374797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customFormat="false" ht="12.75" hidden="false" customHeight="false" outlineLevel="0" collapsed="false">
      <c r="B21" s="12" t="n">
        <f aca="false">B20+(B$12-B$11)/20</f>
        <v>2.36</v>
      </c>
      <c r="C21" s="27" t="n">
        <f aca="false">(U$3+U$4*B21+U$5*B21^2+U$6*B21^3+U$7*B21^4+U$8*B21^5+U$9*B21^6)</f>
        <v>61.8681211867511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customFormat="false" ht="12.75" hidden="false" customHeight="false" outlineLevel="0" collapsed="false">
      <c r="B22" s="12" t="n">
        <f aca="false">B21+(B$12-B$11)/20</f>
        <v>2.53</v>
      </c>
      <c r="C22" s="27" t="n">
        <f aca="false">(U$3+U$4*B22+U$5*B22^2+U$6*B22^3+U$7*B22^4+U$8*B22^5+U$9*B22^6)</f>
        <v>75.9659069595885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customFormat="false" ht="12.75" hidden="false" customHeight="false" outlineLevel="0" collapsed="false">
      <c r="B23" s="12" t="n">
        <f aca="false">B22+(B$12-B$11)/20</f>
        <v>2.7</v>
      </c>
      <c r="C23" s="27" t="n">
        <f aca="false">(U$3+U$4*B23+U$5*B23^2+U$6*B23^3+U$7*B23^4+U$8*B23^5+U$9*B23^6)</f>
        <v>92.1479368727361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customFormat="false" ht="12.75" hidden="false" customHeight="false" outlineLevel="0" collapsed="false">
      <c r="B24" s="12" t="n">
        <f aca="false">B23+(B$12-B$11)/20</f>
        <v>2.87</v>
      </c>
      <c r="C24" s="27" t="n">
        <f aca="false">(U$3+U$4*B24+U$5*B24^2+U$6*B24^3+U$7*B24^4+U$8*B24^5+U$9*B24^6)</f>
        <v>110.725025097528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customFormat="false" ht="12.75" hidden="false" customHeight="false" outlineLevel="0" collapsed="false">
      <c r="B25" s="12" t="n">
        <f aca="false">B24+(B$12-B$11)/20</f>
        <v>3.04</v>
      </c>
      <c r="C25" s="27" t="n">
        <f aca="false">(U$3+U$4*B25+U$5*B25^2+U$6*B25^3+U$7*B25^4+U$8*B25^5+U$9*B25^6)</f>
        <v>132.068444023499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customFormat="false" ht="12.75" hidden="false" customHeight="false" outlineLevel="0" collapsed="false">
      <c r="B26" s="12" t="n">
        <f aca="false">B25+(B$12-B$11)/20</f>
        <v>3.21</v>
      </c>
      <c r="C26" s="27" t="n">
        <f aca="false">(U$3+U$4*B26+U$5*B26^2+U$6*B26^3+U$7*B26^4+U$8*B26^5+U$9*B26^6)</f>
        <v>156.61722742199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customFormat="false" ht="12.75" hidden="false" customHeight="false" outlineLevel="0" collapsed="false">
      <c r="B27" s="12" t="n">
        <f aca="false">B26+(B$12-B$11)/20</f>
        <v>3.38</v>
      </c>
      <c r="C27" s="27" t="n">
        <f aca="false">(U$3+U$4*B27+U$5*B27^2+U$6*B27^3+U$7*B27^4+U$8*B27^5+U$9*B27^6)</f>
        <v>184.885473609765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customFormat="false" ht="12.75" hidden="false" customHeight="false" outlineLevel="0" collapsed="false">
      <c r="B28" s="12" t="n">
        <f aca="false">B27+(B$12-B$11)/20</f>
        <v>3.55</v>
      </c>
      <c r="C28" s="27" t="n">
        <f aca="false">(U$3+U$4*B28+U$5*B28^2+U$6*B28^3+U$7*B28^4+U$8*B28^5+U$9*B28^6)</f>
        <v>217.469648612613</v>
      </c>
    </row>
    <row r="29" customFormat="false" ht="12.75" hidden="false" customHeight="false" outlineLevel="0" collapsed="false">
      <c r="B29" s="12" t="n">
        <f aca="false">B28+(B$12-B$11)/20</f>
        <v>3.72</v>
      </c>
      <c r="C29" s="27" t="n">
        <f aca="false">(U$3+U$4*B29+U$5*B29^2+U$6*B29^3+U$7*B29^4+U$8*B29^5+U$9*B29^6)</f>
        <v>255.055889328962</v>
      </c>
    </row>
    <row r="30" customFormat="false" ht="12.75" hidden="false" customHeight="false" outlineLevel="0" collapsed="false">
      <c r="B30" s="12" t="n">
        <f aca="false">B29+(B$12-B$11)/20</f>
        <v>3.89</v>
      </c>
      <c r="C30" s="27" t="n">
        <f aca="false">(U$3+U$4*B30+U$5*B30^2+U$6*B30^3+U$7*B30^4+U$8*B30^5+U$9*B30^6)</f>
        <v>298.427306693487</v>
      </c>
    </row>
    <row r="31" customFormat="false" ht="12.75" hidden="false" customHeight="false" outlineLevel="0" collapsed="false">
      <c r="B31" s="12" t="n">
        <f aca="false">B30+(B$12-B$11)/20</f>
        <v>4.06</v>
      </c>
      <c r="C31" s="27" t="n">
        <f aca="false">(U$3+U$4*B31+U$5*B31^2+U$6*B31^3+U$7*B31^4+U$8*B31^5+U$9*B31^6)</f>
        <v>348.47128884072</v>
      </c>
    </row>
    <row r="32" customFormat="false" ht="12.75" hidden="false" customHeight="false" outlineLevel="0" collapsed="false">
      <c r="B32" s="12" t="n">
        <f aca="false">B31+(B$12-B$11)/20</f>
        <v>4.23</v>
      </c>
      <c r="C32" s="27" t="n">
        <f aca="false">(U$3+U$4*B32+U$5*B32^2+U$6*B32^3+U$7*B32^4+U$8*B32^5+U$9*B32^6)</f>
        <v>406.186804268661</v>
      </c>
    </row>
    <row r="33" customFormat="false" ht="12.75" hidden="false" customHeight="false" outlineLevel="0" collapsed="false">
      <c r="B33" s="15" t="n">
        <f aca="false">B32+(B$12-B$11)/20</f>
        <v>4.4</v>
      </c>
      <c r="C33" s="26" t="n">
        <f aca="false">(U$3+U$4*B33+U$5*B33^2+U$6*B33^3+U$7*B33^4+U$8*B33^5+U$9*B33^6)</f>
        <v>472.691705002383</v>
      </c>
      <c r="E33" s="28" t="s">
        <v>20</v>
      </c>
      <c r="F33" s="8" t="str">
        <f aca="false">A9</f>
        <v>=0,428632578818801*B9^5+-2,77042120318658*B9^4+10,1807137980928*B9^3+-4,30347964277905*B9^2+6,71069455726286*B9+-9,25811016601881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0546875" defaultRowHeight="12.75" zeroHeight="false" outlineLevelRow="0" outlineLevelCol="0"/>
  <cols>
    <col collapsed="false" customWidth="false" hidden="false" outlineLevel="0" max="3" min="1" style="2" width="11.05"/>
    <col collapsed="false" customWidth="true" hidden="false" outlineLevel="0" max="38" min="4" style="2" width="2.99"/>
    <col collapsed="false" customWidth="false" hidden="false" outlineLevel="0" max="16384" min="39" style="2" width="11.05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customFormat="false" ht="24.05" hidden="false" customHeight="false" outlineLevel="0" collapsed="false">
      <c r="A2" s="5" t="s">
        <v>2</v>
      </c>
      <c r="B2" s="6" t="s">
        <v>3</v>
      </c>
      <c r="C2" s="6" t="s">
        <v>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 t="s">
        <v>1</v>
      </c>
      <c r="AN2" s="4"/>
      <c r="AO2" s="4"/>
      <c r="AP2" s="4"/>
      <c r="AQ2" s="4"/>
      <c r="AR2" s="4"/>
      <c r="AS2" s="4"/>
      <c r="AT2" s="4"/>
      <c r="AU2" s="4"/>
    </row>
    <row r="3" customFormat="false" ht="12.75" hidden="false" customHeight="false" outlineLevel="0" collapsed="false">
      <c r="A3" s="40" t="n">
        <v>1</v>
      </c>
      <c r="B3" s="41" t="n">
        <v>1.2917</v>
      </c>
      <c r="C3" s="42" t="n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 t="n">
        <v>0</v>
      </c>
      <c r="AN3" s="4" t="n">
        <f aca="false">AM3+1</f>
        <v>1</v>
      </c>
      <c r="AO3" s="4" t="n">
        <f aca="false">AN3+1</f>
        <v>2</v>
      </c>
      <c r="AP3" s="4" t="n">
        <f aca="false">AO3+1</f>
        <v>3</v>
      </c>
      <c r="AQ3" s="4" t="n">
        <f aca="false">AP3+1</f>
        <v>4</v>
      </c>
      <c r="AR3" s="4"/>
      <c r="AS3" s="8" t="s">
        <v>5</v>
      </c>
      <c r="AT3" s="4"/>
      <c r="AU3" s="4"/>
      <c r="AV3" s="4"/>
      <c r="AW3" s="8" t="s">
        <v>6</v>
      </c>
      <c r="AX3" s="4"/>
      <c r="AY3" s="4"/>
      <c r="AZ3" s="4"/>
      <c r="BA3" s="4"/>
    </row>
    <row r="4" customFormat="false" ht="12.75" hidden="false" customHeight="false" outlineLevel="0" collapsed="false">
      <c r="A4" s="12" t="n">
        <v>2</v>
      </c>
      <c r="B4" s="13" t="n">
        <v>1.5079</v>
      </c>
      <c r="C4" s="14" t="n">
        <v>15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 t="n">
        <f aca="false">POWER($B3,AM$3)</f>
        <v>1</v>
      </c>
      <c r="AN4" s="4" t="n">
        <f aca="false">POWER($B3,AN$3)</f>
        <v>1.2917</v>
      </c>
      <c r="AO4" s="4" t="n">
        <f aca="false">POWER($B3,AO$3)</f>
        <v>1.66848889</v>
      </c>
      <c r="AP4" s="4" t="n">
        <f aca="false">POWER($B3,AP$3)</f>
        <v>2.155187099213</v>
      </c>
      <c r="AQ4" s="4" t="n">
        <f aca="false">POWER($B3,AQ$3)</f>
        <v>2.78385517605343</v>
      </c>
      <c r="AR4" s="4"/>
      <c r="AS4" s="4" t="s">
        <v>13</v>
      </c>
      <c r="AT4" s="4" t="n">
        <f aca="false" t="array" ref="AT4:AT8">MMULT(AW4:BA8,C3:C7)</f>
        <v>22.5985588122695</v>
      </c>
      <c r="AU4" s="4"/>
      <c r="AV4" s="4"/>
      <c r="AW4" s="4" t="n">
        <f aca="false" t="array" ref="AW4:BA8">MINVERSE(AM4:AQ8)</f>
        <v>33.8895293788047</v>
      </c>
      <c r="AX4" s="4" t="n">
        <v>-43.216290066417</v>
      </c>
      <c r="AY4" s="4" t="n">
        <v>12.9808380773981</v>
      </c>
      <c r="AZ4" s="4" t="n">
        <v>-3.89058059665802</v>
      </c>
      <c r="BA4" s="4" t="n">
        <v>1.23650320687231</v>
      </c>
    </row>
    <row r="5" customFormat="false" ht="12.75" hidden="false" customHeight="false" outlineLevel="0" collapsed="false">
      <c r="A5" s="12" t="n">
        <v>3</v>
      </c>
      <c r="B5" s="13" t="n">
        <v>2.3356</v>
      </c>
      <c r="C5" s="14" t="n">
        <v>60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 t="n">
        <f aca="false">POWER($B4,AM$3)</f>
        <v>1</v>
      </c>
      <c r="AN5" s="4" t="n">
        <f aca="false">POWER($B4,AN$3)</f>
        <v>1.5079</v>
      </c>
      <c r="AO5" s="4" t="n">
        <f aca="false">POWER($B4,AO$3)</f>
        <v>2.27376241</v>
      </c>
      <c r="AP5" s="4" t="n">
        <f aca="false">POWER($B4,AP$3)</f>
        <v>3.428606338039</v>
      </c>
      <c r="AQ5" s="4" t="n">
        <f aca="false">POWER($B4,AQ$3)</f>
        <v>5.16999549712901</v>
      </c>
      <c r="AR5" s="4"/>
      <c r="AS5" s="4" t="s">
        <v>14</v>
      </c>
      <c r="AT5" s="4" t="n">
        <v>-68.5432168525061</v>
      </c>
      <c r="AU5" s="4"/>
      <c r="AV5" s="4"/>
      <c r="AW5" s="4" t="n">
        <v>-53.8196895504254</v>
      </c>
      <c r="AX5" s="4" t="n">
        <v>73.4284350657406</v>
      </c>
      <c r="AY5" s="4" t="n">
        <v>-25.1063691999232</v>
      </c>
      <c r="AZ5" s="4" t="n">
        <v>8.1386497523985</v>
      </c>
      <c r="BA5" s="4" t="n">
        <v>-2.6410260677905</v>
      </c>
    </row>
    <row r="6" customFormat="false" ht="12.75" hidden="false" customHeight="false" outlineLevel="0" collapsed="false">
      <c r="A6" s="12" t="n">
        <v>4</v>
      </c>
      <c r="B6" s="13" t="n">
        <v>3.6985</v>
      </c>
      <c r="C6" s="14" t="n">
        <v>250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 t="n">
        <f aca="false">POWER($B5,AM$3)</f>
        <v>1</v>
      </c>
      <c r="AN6" s="4" t="n">
        <f aca="false">POWER($B5,AN$3)</f>
        <v>2.3356</v>
      </c>
      <c r="AO6" s="4" t="n">
        <f aca="false">POWER($B5,AO$3)</f>
        <v>5.45502736</v>
      </c>
      <c r="AP6" s="4" t="n">
        <f aca="false">POWER($B5,AP$3)</f>
        <v>12.740761902016</v>
      </c>
      <c r="AQ6" s="4" t="n">
        <f aca="false">POWER($B5,AQ$3)</f>
        <v>29.7573234983486</v>
      </c>
      <c r="AR6" s="4"/>
      <c r="AS6" s="4" t="s">
        <v>15</v>
      </c>
      <c r="AT6" s="4" t="n">
        <v>63.1288468050081</v>
      </c>
      <c r="AU6" s="4"/>
      <c r="AV6" s="4"/>
      <c r="AW6" s="4" t="n">
        <v>30.0695848052074</v>
      </c>
      <c r="AX6" s="4" t="n">
        <v>-42.781880030098</v>
      </c>
      <c r="AY6" s="4" t="n">
        <v>16.7276456693854</v>
      </c>
      <c r="AZ6" s="4" t="n">
        <v>-6.03482540004003</v>
      </c>
      <c r="BA6" s="4" t="n">
        <v>2.01947495554521</v>
      </c>
    </row>
    <row r="7" customFormat="false" ht="12.75" hidden="false" customHeight="false" outlineLevel="0" collapsed="false">
      <c r="A7" s="15" t="n">
        <v>5</v>
      </c>
      <c r="B7" s="16" t="n">
        <v>4.4173</v>
      </c>
      <c r="C7" s="17" t="n">
        <v>480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 t="n">
        <f aca="false">POWER($B6,AM$3)</f>
        <v>1</v>
      </c>
      <c r="AN7" s="4" t="n">
        <f aca="false">POWER($B6,AN$3)</f>
        <v>3.6985</v>
      </c>
      <c r="AO7" s="4" t="n">
        <f aca="false">POWER($B6,AO$3)</f>
        <v>13.67890225</v>
      </c>
      <c r="AP7" s="4" t="n">
        <f aca="false">POWER($B6,AP$3)</f>
        <v>50.591419971625</v>
      </c>
      <c r="AQ7" s="4" t="n">
        <f aca="false">POWER($B6,AQ$3)</f>
        <v>187.112366765055</v>
      </c>
      <c r="AR7" s="4"/>
      <c r="AS7" s="4" t="s">
        <v>16</v>
      </c>
      <c r="AT7" s="4" t="n">
        <v>-18.3234128733694</v>
      </c>
      <c r="AU7" s="4"/>
      <c r="AV7" s="4"/>
      <c r="AW7" s="4" t="n">
        <v>-7.04397445124463</v>
      </c>
      <c r="AX7" s="4" t="n">
        <v>10.296451936029</v>
      </c>
      <c r="AY7" s="4" t="n">
        <v>-4.45272289586282</v>
      </c>
      <c r="AZ7" s="4" t="n">
        <v>1.84944704291187</v>
      </c>
      <c r="BA7" s="4" t="n">
        <v>-0.649201631833431</v>
      </c>
    </row>
    <row r="8" customFormat="false" ht="12.75" hidden="false" customHeight="false" outlineLevel="0" collapsed="false">
      <c r="A8" s="5" t="str">
        <f aca="false">CONCATENATE("="&amp;AT8,"*B8^4+",AT7,"*B8^3+",AT6,"*B8^2+",AT5,"*B8+",AT4)</f>
        <v>=2,90938909874126*B8^4+-18,3234128733707*B8^3+63,1288468050117*B8^2+-68,543216852507*B8+22,598558812267</v>
      </c>
      <c r="B8" s="19" t="n">
        <v>1</v>
      </c>
      <c r="C8" s="20" t="n">
        <f aca="false">2.90938909874128*B8^4+-18.3234128733707*B8^3+63.1288468050118*B8^2+-68.5432168525083*B8+22.5985588122682</f>
        <v>1.77016499014228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n">
        <f aca="false">POWER($B7,AM$3)</f>
        <v>1</v>
      </c>
      <c r="AN8" s="4" t="n">
        <f aca="false">POWER($B7,AN$3)</f>
        <v>4.4173</v>
      </c>
      <c r="AO8" s="4" t="n">
        <f aca="false">POWER($B7,AO$3)</f>
        <v>19.51253929</v>
      </c>
      <c r="AP8" s="4" t="n">
        <f aca="false">POWER($B7,AP$3)</f>
        <v>86.192739805717</v>
      </c>
      <c r="AQ8" s="4" t="n">
        <f aca="false">POWER($B7,AQ$3)</f>
        <v>380.739189543794</v>
      </c>
      <c r="AR8" s="4"/>
      <c r="AS8" s="4" t="s">
        <v>17</v>
      </c>
      <c r="AT8" s="4" t="n">
        <v>2.90938909874113</v>
      </c>
      <c r="AU8" s="4"/>
      <c r="AV8" s="4"/>
      <c r="AW8" s="4" t="n">
        <v>0.588995547502326</v>
      </c>
      <c r="AX8" s="4" t="n">
        <v>-0.876808673691693</v>
      </c>
      <c r="AY8" s="4" t="n">
        <v>0.407930345737472</v>
      </c>
      <c r="AZ8" s="4" t="n">
        <v>-0.193608693317129</v>
      </c>
      <c r="BA8" s="4" t="n">
        <v>0.0734914737690249</v>
      </c>
    </row>
    <row r="9" customFormat="false" ht="12.7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customFormat="false" ht="12.75" hidden="false" customHeight="false" outlineLevel="0" collapsed="false">
      <c r="A10" s="43" t="s">
        <v>18</v>
      </c>
      <c r="B10" s="45" t="n">
        <v>1</v>
      </c>
      <c r="C10" s="46" t="n">
        <f aca="false">MIN(C12:C30)</f>
        <v>1.77016499014233</v>
      </c>
      <c r="AR10" s="4"/>
      <c r="AS10" s="4"/>
      <c r="AT10" s="4"/>
      <c r="AU10" s="4"/>
    </row>
    <row r="11" customFormat="false" ht="12.75" hidden="false" customHeight="false" outlineLevel="0" collapsed="false">
      <c r="A11" s="44" t="s">
        <v>19</v>
      </c>
      <c r="B11" s="47" t="n">
        <v>4.4</v>
      </c>
      <c r="C11" s="48" t="n">
        <f aca="false">MAX(C12:C30)</f>
        <v>349.1457785832</v>
      </c>
      <c r="AR11" s="4"/>
      <c r="AS11" s="4"/>
      <c r="AT11" s="4"/>
      <c r="AU11" s="4"/>
    </row>
    <row r="12" customFormat="false" ht="12.75" hidden="false" customHeight="false" outlineLevel="0" collapsed="false">
      <c r="A12" s="4"/>
      <c r="B12" s="9" t="n">
        <v>1</v>
      </c>
      <c r="C12" s="24" t="n">
        <f aca="false">(AT$4+AT$5*B12+AT$6*B12^2+AT$7*B12^3+AT$8*B12^4)</f>
        <v>1.77016499014233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customFormat="false" ht="12.75" hidden="false" customHeight="false" outlineLevel="0" collapsed="false">
      <c r="B13" s="12" t="n">
        <f aca="false">B12+(B$11-B$10)/20</f>
        <v>1.17</v>
      </c>
      <c r="C13" s="27" t="n">
        <f aca="false">(AT$4+AT$5*B13+AT$6*B13^2+AT$7*B13^3+AT$8*B13^4)</f>
        <v>4.92492424490123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customFormat="false" ht="12.75" hidden="false" customHeight="false" outlineLevel="0" collapsed="false">
      <c r="B14" s="12" t="n">
        <f aca="false">B13+(B$11-B$10)/20</f>
        <v>1.34</v>
      </c>
      <c r="C14" s="27" t="n">
        <f aca="false">(AT$4+AT$5*B14+AT$6*B14^2+AT$7*B14^3+AT$8*B14^4)</f>
        <v>9.39716082708861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customFormat="false" ht="12.75" hidden="false" customHeight="false" outlineLevel="0" collapsed="false">
      <c r="B15" s="12" t="n">
        <f aca="false">B14+(B$11-B$10)/20</f>
        <v>1.51</v>
      </c>
      <c r="C15" s="27" t="n">
        <f aca="false">(AT$4+AT$5*B15+AT$6*B15^2+AT$7*B15^3+AT$8*B15^4)</f>
        <v>15.0772672907237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customFormat="false" ht="12.75" hidden="false" customHeight="false" outlineLevel="0" collapsed="false">
      <c r="B16" s="12" t="n">
        <f aca="false">B15+(B$11-B$10)/20</f>
        <v>1.68</v>
      </c>
      <c r="C16" s="27" t="n">
        <f aca="false">(AT$4+AT$5*B16+AT$6*B16^2+AT$7*B16^3+AT$8*B16^4)</f>
        <v>21.9139550106858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9"/>
      <c r="AU16" s="4"/>
    </row>
    <row r="17" customFormat="false" ht="12.75" hidden="false" customHeight="false" outlineLevel="0" collapsed="false">
      <c r="B17" s="12" t="n">
        <f aca="false">B16+(B$11-B$10)/20</f>
        <v>1.85</v>
      </c>
      <c r="C17" s="27" t="n">
        <f aca="false">(AT$4+AT$5*B17+AT$6*B17^2+AT$7*B17^3+AT$8*B17^4)</f>
        <v>29.9142541827137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customFormat="false" ht="12.75" hidden="false" customHeight="false" outlineLevel="0" collapsed="false">
      <c r="B18" s="12" t="n">
        <f aca="false">B17+(B$11-B$10)/20</f>
        <v>2.02</v>
      </c>
      <c r="C18" s="27" t="n">
        <f aca="false">(AT$4+AT$5*B18+AT$6*B18^2+AT$7*B18^3+AT$8*B18^4)</f>
        <v>39.1435138234064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customFormat="false" ht="12.75" hidden="false" customHeight="false" outlineLevel="0" collapsed="false">
      <c r="B19" s="12" t="n">
        <f aca="false">B18+(B$11-B$10)/20</f>
        <v>2.19</v>
      </c>
      <c r="C19" s="27" t="n">
        <f aca="false">(AT$4+AT$5*B19+AT$6*B19^2+AT$7*B19^3+AT$8*B19^4)</f>
        <v>49.7254017702224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customFormat="false" ht="12.75" hidden="false" customHeight="false" outlineLevel="0" collapsed="false">
      <c r="B20" s="12" t="n">
        <f aca="false">B19+(B$11-B$10)/20</f>
        <v>2.36</v>
      </c>
      <c r="C20" s="27" t="n">
        <f aca="false">(AT$4+AT$5*B20+AT$6*B20^2+AT$7*B20^3+AT$8*B20^4)</f>
        <v>61.8419046814801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customFormat="false" ht="12.75" hidden="false" customHeight="false" outlineLevel="0" collapsed="false">
      <c r="B21" s="12" t="n">
        <f aca="false">B20+(B$11-B$10)/20</f>
        <v>2.53</v>
      </c>
      <c r="C21" s="27" t="n">
        <f aca="false">(AT$4+AT$5*B21+AT$6*B21^2+AT$7*B21^3+AT$8*B21^4)</f>
        <v>75.7333280363579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customFormat="false" ht="12.75" hidden="false" customHeight="false" outlineLevel="0" collapsed="false">
      <c r="B22" s="12" t="n">
        <f aca="false">B21+(B$11-B$10)/20</f>
        <v>2.7</v>
      </c>
      <c r="C22" s="27" t="n">
        <f aca="false">(AT$4+AT$5*B22+AT$6*B22^2+AT$7*B22^3+AT$8*B22^4)</f>
        <v>91.698296134894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customFormat="false" ht="12.75" hidden="false" customHeight="false" outlineLevel="0" collapsed="false">
      <c r="B23" s="12" t="n">
        <f aca="false">B22+(B$11-B$10)/20</f>
        <v>2.87</v>
      </c>
      <c r="C23" s="27" t="n">
        <f aca="false">(AT$4+AT$5*B23+AT$6*B23^2+AT$7*B23^3+AT$8*B23^4)</f>
        <v>110.093752097986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customFormat="false" ht="12.75" hidden="false" customHeight="false" outlineLevel="0" collapsed="false">
      <c r="B24" s="12" t="n">
        <f aca="false">B23+(B$11-B$10)/20</f>
        <v>3.04</v>
      </c>
      <c r="C24" s="27" t="n">
        <f aca="false">(AT$4+AT$5*B24+AT$6*B24^2+AT$7*B24^3+AT$8*B24^4)</f>
        <v>131.334957867393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customFormat="false" ht="12.75" hidden="false" customHeight="false" outlineLevel="0" collapsed="false">
      <c r="B25" s="12" t="n">
        <f aca="false">B24+(B$11-B$10)/20</f>
        <v>3.21</v>
      </c>
      <c r="C25" s="27" t="n">
        <f aca="false">(AT$4+AT$5*B25+AT$6*B25^2+AT$7*B25^3+AT$8*B25^4)</f>
        <v>155.895494205731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customFormat="false" ht="12.75" hidden="false" customHeight="false" outlineLevel="0" collapsed="false">
      <c r="B26" s="12" t="n">
        <f aca="false">B25+(B$11-B$10)/20</f>
        <v>3.38</v>
      </c>
      <c r="C26" s="27" t="n">
        <f aca="false">(AT$4+AT$5*B26+AT$6*B26^2+AT$7*B26^3+AT$8*B26^4)</f>
        <v>184.307260696478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customFormat="false" ht="12.75" hidden="false" customHeight="false" outlineLevel="0" collapsed="false">
      <c r="B27" s="12" t="n">
        <f aca="false">B26+(B$11-B$10)/20</f>
        <v>3.55</v>
      </c>
      <c r="C27" s="27" t="n">
        <f aca="false">(AT$4+AT$5*B27+AT$6*B27^2+AT$7*B27^3+AT$8*B27^4)</f>
        <v>217.160475743971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customFormat="false" ht="12.75" hidden="false" customHeight="false" outlineLevel="0" collapsed="false">
      <c r="B28" s="12" t="n">
        <f aca="false">B27+(B$11-B$10)/20</f>
        <v>3.72</v>
      </c>
      <c r="C28" s="27" t="n">
        <f aca="false">(AT$4+AT$5*B28+AT$6*B28^2+AT$7*B28^3+AT$8*B28^4)</f>
        <v>255.103676573408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customFormat="false" ht="12.75" hidden="false" customHeight="false" outlineLevel="0" collapsed="false">
      <c r="B29" s="12" t="n">
        <f aca="false">B28+(B$11-B$10)/20</f>
        <v>3.89</v>
      </c>
      <c r="C29" s="27" t="n">
        <f aca="false">(AT$4+AT$5*B29+AT$6*B29^2+AT$7*B29^3+AT$8*B29^4)</f>
        <v>298.843719230845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customFormat="false" ht="12.75" hidden="false" customHeight="false" outlineLevel="0" collapsed="false">
      <c r="B30" s="12" t="n">
        <f aca="false">B29+(B$11-B$10)/20</f>
        <v>4.06</v>
      </c>
      <c r="C30" s="27" t="n">
        <f aca="false">(AT$4+AT$5*B30+AT$6*B30^2+AT$7*B30^3+AT$8*B30^4)</f>
        <v>349.1457785832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customFormat="false" ht="12.75" hidden="false" customHeight="false" outlineLevel="0" collapsed="false">
      <c r="B31" s="12" t="n">
        <f aca="false">B30+(B$11-B$10)/20</f>
        <v>4.23</v>
      </c>
      <c r="C31" s="27" t="n">
        <f aca="false">(AT$4+AT$5*B31+AT$6*B31^2+AT$7*B31^3+AT$8*B31^4)</f>
        <v>406.833348318249</v>
      </c>
    </row>
    <row r="32" customFormat="false" ht="12.75" hidden="false" customHeight="false" outlineLevel="0" collapsed="false">
      <c r="B32" s="15" t="n">
        <f aca="false">B31+(B$11-B$10)/20</f>
        <v>4.4</v>
      </c>
      <c r="C32" s="26" t="n">
        <f aca="false">(AT$4+AT$5*B32+AT$6*B32^2+AT$7*B32^3+AT$8*B32^4)</f>
        <v>472.788240944628</v>
      </c>
    </row>
    <row r="33" customFormat="false" ht="12.75" hidden="false" customHeight="false" outlineLevel="0" collapsed="false">
      <c r="A33" s="4"/>
      <c r="B33" s="4"/>
      <c r="G33" s="28" t="s">
        <v>20</v>
      </c>
      <c r="H33" s="8" t="str">
        <f aca="false">A8</f>
        <v>=2,90938909874126*B8^4+-18,3234128733707*B8^3+63,1288468050117*B8^2+-68,543216852507*B8+22,598558812267</v>
      </c>
    </row>
    <row r="34" customFormat="false" ht="12.75" hidden="false" customHeight="false" outlineLevel="0" collapsed="false">
      <c r="A34" s="4"/>
      <c r="B34" s="4"/>
    </row>
    <row r="35" customFormat="false" ht="12.75" hidden="false" customHeight="false" outlineLevel="0" collapsed="false">
      <c r="A35" s="4"/>
      <c r="B35" s="4"/>
    </row>
    <row r="36" customFormat="false" ht="12.75" hidden="false" customHeight="false" outlineLevel="0" collapsed="false">
      <c r="A36" s="4"/>
      <c r="B36" s="4"/>
    </row>
    <row r="37" customFormat="false" ht="12.75" hidden="false" customHeight="false" outlineLevel="0" collapsed="false">
      <c r="A37" s="4"/>
      <c r="B37" s="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0546875" defaultRowHeight="12.75" zeroHeight="false" outlineLevelRow="0" outlineLevelCol="0"/>
  <cols>
    <col collapsed="false" customWidth="false" hidden="false" outlineLevel="0" max="16384" min="1" style="2" width="11.05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24.05" hidden="false" customHeight="false" outlineLevel="0" collapsed="false">
      <c r="A2" s="5" t="s">
        <v>2</v>
      </c>
      <c r="B2" s="6" t="s">
        <v>3</v>
      </c>
      <c r="C2" s="6" t="s">
        <v>4</v>
      </c>
      <c r="D2" s="4"/>
      <c r="E2" s="4"/>
      <c r="F2" s="4"/>
      <c r="G2" s="4"/>
      <c r="H2" s="4"/>
      <c r="I2" s="4"/>
      <c r="J2" s="4"/>
      <c r="K2" s="4"/>
      <c r="L2" s="4"/>
      <c r="M2" s="4" t="s">
        <v>1</v>
      </c>
      <c r="N2" s="4"/>
      <c r="O2" s="4"/>
      <c r="P2" s="4"/>
      <c r="Q2" s="4"/>
    </row>
    <row r="3" customFormat="false" ht="12.75" hidden="false" customHeight="false" outlineLevel="0" collapsed="false">
      <c r="A3" s="40" t="n">
        <v>1</v>
      </c>
      <c r="B3" s="41" t="n">
        <v>1.2917</v>
      </c>
      <c r="C3" s="42" t="n">
        <v>8</v>
      </c>
      <c r="D3" s="4"/>
      <c r="E3" s="4"/>
      <c r="F3" s="4"/>
      <c r="G3" s="4"/>
      <c r="H3" s="4"/>
      <c r="I3" s="4"/>
      <c r="J3" s="4"/>
      <c r="K3" s="4"/>
      <c r="L3" s="4"/>
      <c r="M3" s="4" t="n">
        <v>0</v>
      </c>
      <c r="N3" s="4" t="n">
        <f aca="false">M3+1</f>
        <v>1</v>
      </c>
      <c r="O3" s="4" t="n">
        <f aca="false">N3+1</f>
        <v>2</v>
      </c>
      <c r="P3" s="4" t="n">
        <f aca="false">O3+1</f>
        <v>3</v>
      </c>
      <c r="Q3" s="4"/>
      <c r="R3" s="8" t="s">
        <v>5</v>
      </c>
      <c r="S3" s="4"/>
      <c r="T3" s="4"/>
      <c r="U3" s="4"/>
      <c r="V3" s="8" t="s">
        <v>6</v>
      </c>
      <c r="W3" s="4"/>
      <c r="X3" s="4"/>
      <c r="Y3" s="4"/>
    </row>
    <row r="4" customFormat="false" ht="12.75" hidden="false" customHeight="false" outlineLevel="0" collapsed="false">
      <c r="A4" s="12" t="n">
        <v>2</v>
      </c>
      <c r="B4" s="13" t="n">
        <v>1.8538</v>
      </c>
      <c r="C4" s="14" t="n">
        <v>30</v>
      </c>
      <c r="D4" s="4"/>
      <c r="E4" s="4"/>
      <c r="F4" s="4"/>
      <c r="G4" s="4"/>
      <c r="H4" s="4"/>
      <c r="I4" s="4"/>
      <c r="J4" s="4"/>
      <c r="K4" s="4"/>
      <c r="L4" s="4"/>
      <c r="M4" s="4" t="n">
        <f aca="false">POWER($B3,M$3)</f>
        <v>1</v>
      </c>
      <c r="N4" s="4" t="n">
        <f aca="false">POWER($B3,N$3)</f>
        <v>1.2917</v>
      </c>
      <c r="O4" s="4" t="n">
        <f aca="false">POWER($B3,O$3)</f>
        <v>1.66848889</v>
      </c>
      <c r="P4" s="4" t="n">
        <f aca="false">POWER($B3,P$3)</f>
        <v>2.155187099213</v>
      </c>
      <c r="Q4" s="4"/>
      <c r="R4" s="4" t="s">
        <v>14</v>
      </c>
      <c r="S4" s="4" t="n">
        <f aca="false" t="array" ref="S4:S7">MMULT(V4:Y7,C3:C6)</f>
        <v>-64.2039798203931</v>
      </c>
      <c r="T4" s="4"/>
      <c r="U4" s="4"/>
      <c r="V4" s="4" t="n">
        <f aca="false" t="array" ref="V4:Y7">MINVERSE(M4:P7)</f>
        <v>8.29849261988823</v>
      </c>
      <c r="W4" s="4" t="n">
        <v>-10.6758422289793</v>
      </c>
      <c r="X4" s="4" t="n">
        <v>3.97623462853837</v>
      </c>
      <c r="Y4" s="4" t="n">
        <v>-0.598885019447346</v>
      </c>
    </row>
    <row r="5" customFormat="false" ht="12.75" hidden="false" customHeight="false" outlineLevel="0" collapsed="false">
      <c r="A5" s="12" t="n">
        <v>3</v>
      </c>
      <c r="B5" s="13" t="n">
        <v>2.9468</v>
      </c>
      <c r="C5" s="14" t="n">
        <v>120</v>
      </c>
      <c r="D5" s="4"/>
      <c r="E5" s="4"/>
      <c r="F5" s="4"/>
      <c r="G5" s="4"/>
      <c r="H5" s="4"/>
      <c r="I5" s="4"/>
      <c r="J5" s="4"/>
      <c r="K5" s="4"/>
      <c r="L5" s="4"/>
      <c r="M5" s="4" t="n">
        <f aca="false">POWER($B4,M$3)</f>
        <v>1</v>
      </c>
      <c r="N5" s="4" t="n">
        <f aca="false">POWER($B4,N$3)</f>
        <v>1.8538</v>
      </c>
      <c r="O5" s="4" t="n">
        <f aca="false">POWER($B4,O$3)</f>
        <v>3.43657444</v>
      </c>
      <c r="P5" s="4" t="n">
        <f aca="false">POWER($B4,P$3)</f>
        <v>6.370721696872</v>
      </c>
      <c r="Q5" s="4"/>
      <c r="R5" s="4" t="s">
        <v>15</v>
      </c>
      <c r="S5" s="4" t="n">
        <v>96.133735770748</v>
      </c>
      <c r="T5" s="4"/>
      <c r="U5" s="4"/>
      <c r="V5" s="4" t="n">
        <v>-9.17121446311472</v>
      </c>
      <c r="W5" s="4" t="n">
        <v>14.3046396005061</v>
      </c>
      <c r="X5" s="4" t="n">
        <v>-6.12335647057875</v>
      </c>
      <c r="Y5" s="4" t="n">
        <v>0.98993133318736</v>
      </c>
    </row>
    <row r="6" customFormat="false" ht="12.75" hidden="false" customHeight="false" outlineLevel="0" collapsed="false">
      <c r="A6" s="15" t="n">
        <v>4</v>
      </c>
      <c r="B6" s="16" t="n">
        <v>4.4173</v>
      </c>
      <c r="C6" s="17" t="n">
        <v>480</v>
      </c>
      <c r="D6" s="4"/>
      <c r="E6" s="4"/>
      <c r="F6" s="4"/>
      <c r="G6" s="4"/>
      <c r="H6" s="4"/>
      <c r="I6" s="4"/>
      <c r="J6" s="4"/>
      <c r="K6" s="4"/>
      <c r="L6" s="4"/>
      <c r="M6" s="4" t="n">
        <f aca="false">POWER($B5,M$3)</f>
        <v>1</v>
      </c>
      <c r="N6" s="4" t="n">
        <f aca="false">POWER($B5,N$3)</f>
        <v>2.9468</v>
      </c>
      <c r="O6" s="4" t="n">
        <f aca="false">POWER($B5,O$3)</f>
        <v>8.68363024</v>
      </c>
      <c r="P6" s="4" t="n">
        <f aca="false">POWER($B5,P$3)</f>
        <v>25.588921591232</v>
      </c>
      <c r="Q6" s="4"/>
      <c r="R6" s="4" t="s">
        <v>16</v>
      </c>
      <c r="S6" s="4" t="n">
        <v>-46.5540088548544</v>
      </c>
      <c r="T6" s="4"/>
      <c r="U6" s="4"/>
      <c r="V6" s="4" t="n">
        <v>3.17001100708683</v>
      </c>
      <c r="W6" s="4" t="n">
        <v>-5.49591673125578</v>
      </c>
      <c r="X6" s="4" t="n">
        <v>2.84297595159715</v>
      </c>
      <c r="Y6" s="4" t="n">
        <v>-0.517070227428194</v>
      </c>
    </row>
    <row r="7" customFormat="false" ht="12.75" hidden="false" customHeight="false" outlineLevel="0" collapsed="false">
      <c r="A7" s="5" t="str">
        <f aca="false">CONCATENATE("="&amp;S7,"*B7^3+",S6,"*B7^2+",S5,"*B7+",S4)</f>
        <v>=11,9260550019021*B7^3+-46,5540088548541*B7^2+96,1337357707473*B7+-64,2039798203928</v>
      </c>
      <c r="B7" s="19" t="n">
        <v>2</v>
      </c>
      <c r="C7" s="20" t="n">
        <f aca="false">11.9260550019022*B7^3+-46.5540088548546*B7^2+96.1337357707483*B7+-64.2039798203933</f>
        <v>37.2558963169025</v>
      </c>
      <c r="D7" s="4"/>
      <c r="E7" s="4"/>
      <c r="F7" s="4"/>
      <c r="G7" s="4"/>
      <c r="H7" s="4"/>
      <c r="I7" s="4"/>
      <c r="J7" s="4"/>
      <c r="K7" s="4"/>
      <c r="L7" s="4"/>
      <c r="M7" s="4" t="n">
        <f aca="false">POWER($B6,M$3)</f>
        <v>1</v>
      </c>
      <c r="N7" s="4" t="n">
        <f aca="false">POWER($B6,N$3)</f>
        <v>4.4173</v>
      </c>
      <c r="O7" s="4" t="n">
        <f aca="false">POWER($B6,O$3)</f>
        <v>19.51253929</v>
      </c>
      <c r="P7" s="4" t="n">
        <f aca="false">POWER($B6,P$3)</f>
        <v>86.192739805717</v>
      </c>
      <c r="Q7" s="4"/>
      <c r="R7" s="4" t="s">
        <v>17</v>
      </c>
      <c r="S7" s="4" t="n">
        <v>11.9260550019022</v>
      </c>
      <c r="T7" s="4"/>
      <c r="U7" s="4"/>
      <c r="V7" s="4" t="n">
        <v>-0.343897309266409</v>
      </c>
      <c r="W7" s="4" t="n">
        <v>0.634940355744793</v>
      </c>
      <c r="X7" s="4" t="n">
        <v>-0.375915791981428</v>
      </c>
      <c r="Y7" s="4" t="n">
        <v>0.0848727455030438</v>
      </c>
    </row>
    <row r="8" customFormat="false" ht="12.7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customFormat="false" ht="12.75" hidden="false" customHeight="false" outlineLevel="0" collapsed="false">
      <c r="A9" s="43" t="s">
        <v>18</v>
      </c>
      <c r="B9" s="45" t="n">
        <v>1</v>
      </c>
      <c r="C9" s="46" t="n">
        <f aca="false">MIN(C11:C31)</f>
        <v>-2.69819790259747</v>
      </c>
      <c r="Q9" s="4"/>
    </row>
    <row r="10" customFormat="false" ht="12.75" hidden="false" customHeight="false" outlineLevel="0" collapsed="false">
      <c r="A10" s="44" t="s">
        <v>19</v>
      </c>
      <c r="B10" s="47" t="n">
        <v>4.4</v>
      </c>
      <c r="C10" s="48" t="n">
        <f aca="false">MAX(C11:C31)</f>
        <v>473.40791542295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customFormat="false" ht="12.75" hidden="false" customHeight="false" outlineLevel="0" collapsed="false">
      <c r="B11" s="9" t="n">
        <v>1</v>
      </c>
      <c r="C11" s="24" t="n">
        <f aca="false">(S$4+S$5*B11+S$6*B11^2+S$7*B11^3+S$8*B11^4)</f>
        <v>-2.69819790259747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customFormat="false" ht="12.75" hidden="false" customHeight="false" outlineLevel="0" collapsed="false">
      <c r="B12" s="12" t="n">
        <f aca="false">B11+(B$10-B$9)/20</f>
        <v>1.17</v>
      </c>
      <c r="C12" s="27" t="n">
        <f aca="false">(S$4+S$5*B12+S$6*B12^2+S$7*B12^3+S$8*B12^4)</f>
        <v>3.64563303973323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customFormat="false" ht="12.75" hidden="false" customHeight="false" outlineLevel="0" collapsed="false">
      <c r="B13" s="12" t="n">
        <f aca="false">B12+(B$10-B$9)/20</f>
        <v>1.34</v>
      </c>
      <c r="C13" s="27" t="n">
        <f aca="false">(S$4+S$5*B13+S$6*B13^2+S$7*B13^3+S$8*B13^4)</f>
        <v>9.71817645692925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customFormat="false" ht="12.75" hidden="false" customHeight="false" outlineLevel="0" collapsed="false">
      <c r="B14" s="12" t="n">
        <f aca="false">B13+(B$10-B$9)/20</f>
        <v>1.51</v>
      </c>
      <c r="C14" s="27" t="n">
        <f aca="false">(S$4+S$5*B14+S$6*B14^2+S$7*B14^3+S$8*B14^4)</f>
        <v>15.8709885983367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customFormat="false" ht="12.75" hidden="false" customHeight="false" outlineLevel="0" collapsed="false">
      <c r="B15" s="12" t="n">
        <f aca="false">B14+(B$10-B$9)/20</f>
        <v>1.68</v>
      </c>
      <c r="C15" s="27" t="n">
        <f aca="false">(S$4+S$5*B15+S$6*B15^2+S$7*B15^3+S$8*B15^4)</f>
        <v>22.4556257133016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customFormat="false" ht="12.75" hidden="false" customHeight="false" outlineLevel="0" collapsed="false">
      <c r="B16" s="12" t="n">
        <f aca="false">B15+(B$10-B$9)/20</f>
        <v>1.85</v>
      </c>
      <c r="C16" s="27" t="n">
        <f aca="false">(S$4+S$5*B16+S$6*B16^2+S$7*B16^3+S$8*B16^4)</f>
        <v>29.8236440511701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customFormat="false" ht="12.75" hidden="false" customHeight="false" outlineLevel="0" collapsed="false">
      <c r="B17" s="12" t="n">
        <f aca="false">B16+(B$10-B$9)/20</f>
        <v>2.02</v>
      </c>
      <c r="C17" s="27" t="n">
        <f aca="false">(S$4+S$5*B17+S$6*B17^2+S$7*B17^3+S$8*B17^4)</f>
        <v>38.3265998612881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9"/>
    </row>
    <row r="18" customFormat="false" ht="12.75" hidden="false" customHeight="false" outlineLevel="0" collapsed="false">
      <c r="B18" s="12" t="n">
        <f aca="false">B17+(B$10-B$9)/20</f>
        <v>2.19</v>
      </c>
      <c r="C18" s="27" t="n">
        <f aca="false">(S$4+S$5*B18+S$6*B18^2+S$7*B18^3+S$8*B18^4)</f>
        <v>48.3160493930019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customFormat="false" ht="12.75" hidden="false" customHeight="false" outlineLevel="0" collapsed="false">
      <c r="B19" s="12" t="n">
        <f aca="false">B18+(B$10-B$9)/20</f>
        <v>2.36</v>
      </c>
      <c r="C19" s="27" t="n">
        <f aca="false">(S$4+S$5*B19+S$6*B19^2+S$7*B19^3+S$8*B19^4)</f>
        <v>60.1435488956573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customFormat="false" ht="12.75" hidden="false" customHeight="false" outlineLevel="0" collapsed="false">
      <c r="B20" s="12" t="n">
        <f aca="false">B19+(B$10-B$9)/20</f>
        <v>2.53</v>
      </c>
      <c r="C20" s="27" t="n">
        <f aca="false">(S$4+S$5*B20+S$6*B20^2+S$7*B20^3+S$8*B20^4)</f>
        <v>74.1606546186007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customFormat="false" ht="12.75" hidden="false" customHeight="false" outlineLevel="0" collapsed="false">
      <c r="B21" s="12" t="n">
        <f aca="false">B20+(B$10-B$9)/20</f>
        <v>2.7</v>
      </c>
      <c r="C21" s="27" t="n">
        <f aca="false">(S$4+S$5*B21+S$6*B21^2+S$7*B21^3+S$8*B21^4)</f>
        <v>90.718922811178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customFormat="false" ht="12.75" hidden="false" customHeight="false" outlineLevel="0" collapsed="false">
      <c r="B22" s="12" t="n">
        <f aca="false">B21+(B$10-B$9)/20</f>
        <v>2.87</v>
      </c>
      <c r="C22" s="27" t="n">
        <f aca="false">(S$4+S$5*B22+S$6*B22^2+S$7*B22^3+S$8*B22^4)</f>
        <v>110.169909722735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customFormat="false" ht="12.75" hidden="false" customHeight="false" outlineLevel="0" collapsed="false">
      <c r="B23" s="12" t="n">
        <f aca="false">B22+(B$10-B$9)/20</f>
        <v>3.04</v>
      </c>
      <c r="C23" s="27" t="n">
        <f aca="false">(S$4+S$5*B23+S$6*B23^2+S$7*B23^3+S$8*B23^4)</f>
        <v>132.865171602618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customFormat="false" ht="12.75" hidden="false" customHeight="false" outlineLevel="0" collapsed="false">
      <c r="B24" s="12" t="n">
        <f aca="false">B23+(B$10-B$9)/20</f>
        <v>3.21</v>
      </c>
      <c r="C24" s="27" t="n">
        <f aca="false">(S$4+S$5*B24+S$6*B24^2+S$7*B24^3+S$8*B24^4)</f>
        <v>159.156264700174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customFormat="false" ht="12.75" hidden="false" customHeight="false" outlineLevel="0" collapsed="false">
      <c r="B25" s="12" t="n">
        <f aca="false">B24+(B$10-B$9)/20</f>
        <v>3.38</v>
      </c>
      <c r="C25" s="27" t="n">
        <f aca="false">(S$4+S$5*B25+S$6*B25^2+S$7*B25^3+S$8*B25^4)</f>
        <v>189.394745264747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customFormat="false" ht="12.75" hidden="false" customHeight="false" outlineLevel="0" collapsed="false">
      <c r="B26" s="12" t="n">
        <f aca="false">B25+(B$10-B$9)/20</f>
        <v>3.55</v>
      </c>
      <c r="C26" s="27" t="n">
        <f aca="false">(S$4+S$5*B26+S$6*B26^2+S$7*B26^3+S$8*B26^4)</f>
        <v>223.932169545685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customFormat="false" ht="12.75" hidden="false" customHeight="false" outlineLevel="0" collapsed="false">
      <c r="B27" s="12" t="n">
        <f aca="false">B26+(B$10-B$9)/20</f>
        <v>3.72</v>
      </c>
      <c r="C27" s="27" t="n">
        <f aca="false">(S$4+S$5*B27+S$6*B27^2+S$7*B27^3+S$8*B27^4)</f>
        <v>263.120093792333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customFormat="false" ht="12.75" hidden="false" customHeight="false" outlineLevel="0" collapsed="false">
      <c r="B28" s="12" t="n">
        <f aca="false">B27+(B$10-B$9)/20</f>
        <v>3.89</v>
      </c>
      <c r="C28" s="27" t="n">
        <f aca="false">(S$4+S$5*B28+S$6*B28^2+S$7*B28^3+S$8*B28^4)</f>
        <v>307.310074254038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customFormat="false" ht="12.75" hidden="false" customHeight="false" outlineLevel="0" collapsed="false">
      <c r="B29" s="12" t="n">
        <f aca="false">B28+(B$10-B$9)/20</f>
        <v>4.06</v>
      </c>
      <c r="C29" s="27" t="n">
        <f aca="false">(S$4+S$5*B29+S$6*B29^2+S$7*B29^3+S$8*B29^4)</f>
        <v>356.853667180144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customFormat="false" ht="12.75" hidden="false" customHeight="false" outlineLevel="0" collapsed="false">
      <c r="B30" s="12" t="n">
        <f aca="false">B29+(B$10-B$9)/20</f>
        <v>4.23</v>
      </c>
      <c r="C30" s="27" t="n">
        <f aca="false">(S$4+S$5*B30+S$6*B30^2+S$7*B30^3+S$8*B30^4)</f>
        <v>412.10242882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customFormat="false" ht="12.75" hidden="false" customHeight="false" outlineLevel="0" collapsed="false">
      <c r="B31" s="15" t="n">
        <f aca="false">B30+(B$10-B$9)/20</f>
        <v>4.4</v>
      </c>
      <c r="C31" s="26" t="n">
        <f aca="false">(S$4+S$5*B31+S$6*B31^2+S$7*B31^3+S$8*B31^4)</f>
        <v>473.40791542295</v>
      </c>
    </row>
    <row r="33" customFormat="false" ht="12.75" hidden="false" customHeight="false" outlineLevel="0" collapsed="false">
      <c r="E33" s="28" t="s">
        <v>20</v>
      </c>
      <c r="F33" s="8" t="str">
        <f aca="false">A7</f>
        <v>=11,9260550019021*B7^3+-46,5540088548541*B7^2+96,1337357707473*B7+-64,2039798203928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18" activeCellId="0" sqref="V18"/>
    </sheetView>
  </sheetViews>
  <sheetFormatPr defaultColWidth="11.0546875" defaultRowHeight="12.75" zeroHeight="false" outlineLevelRow="0" outlineLevelCol="0"/>
  <cols>
    <col collapsed="false" customWidth="false" hidden="false" outlineLevel="0" max="3" min="1" style="2" width="11.05"/>
    <col collapsed="false" customWidth="true" hidden="false" outlineLevel="0" max="19" min="4" style="2" width="6.41"/>
    <col collapsed="false" customWidth="false" hidden="false" outlineLevel="0" max="16384" min="20" style="2" width="11.05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24.05" hidden="false" customHeight="false" outlineLevel="0" collapsed="false">
      <c r="A2" s="5" t="s">
        <v>2</v>
      </c>
      <c r="B2" s="6" t="s">
        <v>3</v>
      </c>
      <c r="C2" s="6" t="s">
        <v>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1</v>
      </c>
      <c r="U2" s="4"/>
      <c r="V2" s="4"/>
    </row>
    <row r="3" customFormat="false" ht="12.75" hidden="false" customHeight="false" outlineLevel="0" collapsed="false">
      <c r="A3" s="40" t="n">
        <v>1</v>
      </c>
      <c r="B3" s="41" t="n">
        <v>1.2917</v>
      </c>
      <c r="C3" s="42" t="n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 t="n">
        <v>0</v>
      </c>
      <c r="U3" s="4" t="n">
        <f aca="false">T3+1</f>
        <v>1</v>
      </c>
      <c r="V3" s="4" t="n">
        <f aca="false">U3+1</f>
        <v>2</v>
      </c>
      <c r="W3" s="8" t="s">
        <v>5</v>
      </c>
      <c r="X3" s="4"/>
      <c r="Y3" s="4"/>
      <c r="Z3" s="8" t="s">
        <v>6</v>
      </c>
      <c r="AA3" s="4"/>
      <c r="AB3" s="4"/>
    </row>
    <row r="4" customFormat="false" ht="12.75" hidden="false" customHeight="false" outlineLevel="0" collapsed="false">
      <c r="A4" s="12" t="n">
        <v>2</v>
      </c>
      <c r="B4" s="13" t="n">
        <v>2.9468</v>
      </c>
      <c r="C4" s="14" t="n">
        <v>120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n">
        <f aca="false">POWER($B3,T$3)</f>
        <v>1</v>
      </c>
      <c r="U4" s="4" t="n">
        <f aca="false">POWER($B3,U$3)</f>
        <v>1.2917</v>
      </c>
      <c r="V4" s="4" t="n">
        <f aca="false">POWER($B3,V$3)</f>
        <v>1.66848889</v>
      </c>
      <c r="W4" s="4" t="s">
        <v>15</v>
      </c>
      <c r="X4" s="4" t="n">
        <f aca="false" t="array" ref="X4:X6">MMULT(Z4:AB6,C3:C5)</f>
        <v>136.319865391946</v>
      </c>
      <c r="Y4" s="4"/>
      <c r="Z4" s="4" t="n">
        <f aca="false" t="array" ref="Z4:AB6">MINVERSE(T4:V6)</f>
        <v>2.51622758746314</v>
      </c>
      <c r="AA4" s="4" t="n">
        <v>-2.3443869074293</v>
      </c>
      <c r="AB4" s="4" t="n">
        <v>0.82815931996616</v>
      </c>
    </row>
    <row r="5" customFormat="false" ht="12.75" hidden="false" customHeight="false" outlineLevel="0" collapsed="false">
      <c r="A5" s="15" t="n">
        <v>3</v>
      </c>
      <c r="B5" s="16" t="n">
        <v>4.4173</v>
      </c>
      <c r="C5" s="17" t="n">
        <v>480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n">
        <f aca="false">POWER($B4,T$3)</f>
        <v>1</v>
      </c>
      <c r="U5" s="4" t="n">
        <f aca="false">POWER($B4,U$3)</f>
        <v>2.9468</v>
      </c>
      <c r="V5" s="4" t="n">
        <f aca="false">POWER($B4,V$3)</f>
        <v>8.68363024</v>
      </c>
      <c r="W5" s="4" t="s">
        <v>16</v>
      </c>
      <c r="X5" s="4" t="n">
        <v>-172.549640729885</v>
      </c>
      <c r="Y5" s="4"/>
      <c r="Z5" s="4" t="n">
        <v>-1.42351497586235</v>
      </c>
      <c r="AA5" s="4" t="n">
        <v>2.34569085926921</v>
      </c>
      <c r="AB5" s="4" t="n">
        <v>-0.922175883406856</v>
      </c>
    </row>
    <row r="6" customFormat="false" ht="12.75" hidden="false" customHeight="false" outlineLevel="0" collapsed="false">
      <c r="A6" s="5" t="str">
        <f aca="false">CONCATENATE("="&amp;X6,"*B6^2+",X5,"*B6+",X4)</f>
        <v>=56,6755380306104*B6^2+-172,549640729885*B6+136,319865391946</v>
      </c>
      <c r="B6" s="19" t="n">
        <v>1</v>
      </c>
      <c r="C6" s="20" t="n">
        <f aca="false">56.6755380306103*B6^2+-172.549640729885*B6+136.319865391946</f>
        <v>20.4457626926713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 t="n">
        <f aca="false">POWER($B5,T$3)</f>
        <v>1</v>
      </c>
      <c r="U6" s="4" t="n">
        <f aca="false">POWER($B5,U$3)</f>
        <v>4.4173</v>
      </c>
      <c r="V6" s="4" t="n">
        <f aca="false">POWER($B5,V$3)</f>
        <v>19.51253929</v>
      </c>
      <c r="W6" s="4" t="s">
        <v>17</v>
      </c>
      <c r="X6" s="4" t="n">
        <v>56.6755380306103</v>
      </c>
      <c r="Y6" s="4"/>
      <c r="Z6" s="4" t="n">
        <v>0.193304677538647</v>
      </c>
      <c r="AA6" s="4" t="n">
        <v>-0.4108759606357</v>
      </c>
      <c r="AB6" s="4" t="n">
        <v>0.217571283097052</v>
      </c>
    </row>
    <row r="7" customFormat="false" ht="12.7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customFormat="false" ht="12.75" hidden="false" customHeight="false" outlineLevel="0" collapsed="false">
      <c r="A8" s="43" t="s">
        <v>18</v>
      </c>
      <c r="B8" s="45" t="n">
        <v>1</v>
      </c>
      <c r="C8" s="46" t="n">
        <f aca="false">MIN(C10:C30)</f>
        <v>4.99580215341496</v>
      </c>
    </row>
    <row r="9" customFormat="false" ht="12.75" hidden="false" customHeight="false" outlineLevel="0" collapsed="false">
      <c r="A9" s="44" t="s">
        <v>19</v>
      </c>
      <c r="B9" s="47" t="n">
        <v>4.4</v>
      </c>
      <c r="C9" s="48" t="n">
        <f aca="false">MAX(C10:C30)</f>
        <v>474.339862453069</v>
      </c>
    </row>
    <row r="10" customFormat="false" ht="12.75" hidden="false" customHeight="false" outlineLevel="0" collapsed="false">
      <c r="B10" s="43" t="n">
        <v>1</v>
      </c>
      <c r="C10" s="46" t="n">
        <f aca="false">(X$4+X$5*B10+X$6*B10^2)</f>
        <v>20.4457626926719</v>
      </c>
    </row>
    <row r="11" customFormat="false" ht="12.75" hidden="false" customHeight="false" outlineLevel="0" collapsed="false">
      <c r="B11" s="50" t="n">
        <f aca="false">B10+(B$9-B$8)/20</f>
        <v>1.17</v>
      </c>
      <c r="C11" s="51" t="n">
        <f aca="false">(X$4+X$5*B11+X$6*B11^2)</f>
        <v>12.0199297480836</v>
      </c>
    </row>
    <row r="12" customFormat="false" ht="12.75" hidden="false" customHeight="false" outlineLevel="0" collapsed="false">
      <c r="B12" s="50" t="n">
        <f aca="false">B11+(B$9-B$8)/20</f>
        <v>1.34</v>
      </c>
      <c r="C12" s="51" t="n">
        <f aca="false">(X$4+X$5*B12+X$6*B12^2)</f>
        <v>6.86994290166466</v>
      </c>
    </row>
    <row r="13" customFormat="false" ht="12.75" hidden="false" customHeight="false" outlineLevel="0" collapsed="false">
      <c r="B13" s="50" t="n">
        <f aca="false">B12+(B$9-B$8)/20</f>
        <v>1.51</v>
      </c>
      <c r="C13" s="51" t="n">
        <f aca="false">(X$4+X$5*B13+X$6*B13^2)</f>
        <v>4.99580215341496</v>
      </c>
    </row>
    <row r="14" customFormat="false" ht="12.75" hidden="false" customHeight="false" outlineLevel="0" collapsed="false">
      <c r="B14" s="50" t="n">
        <f aca="false">B13+(B$9-B$8)/20</f>
        <v>1.68</v>
      </c>
      <c r="C14" s="51" t="n">
        <f aca="false">(X$4+X$5*B14+X$6*B14^2)</f>
        <v>6.39750750333457</v>
      </c>
    </row>
    <row r="15" customFormat="false" ht="12.75" hidden="false" customHeight="false" outlineLevel="0" collapsed="false">
      <c r="B15" s="50" t="n">
        <f aca="false">B14+(B$9-B$8)/20</f>
        <v>1.85</v>
      </c>
      <c r="C15" s="51" t="n">
        <f aca="false">(X$4+X$5*B15+X$6*B15^2)</f>
        <v>11.0750589514234</v>
      </c>
    </row>
    <row r="16" customFormat="false" ht="12.75" hidden="false" customHeight="false" outlineLevel="0" collapsed="false">
      <c r="B16" s="50" t="n">
        <f aca="false">B15+(B$9-B$8)/20</f>
        <v>2.02</v>
      </c>
      <c r="C16" s="51" t="n">
        <f aca="false">(X$4+X$5*B16+X$6*B16^2)</f>
        <v>19.0284564976815</v>
      </c>
    </row>
    <row r="17" customFormat="false" ht="12.75" hidden="false" customHeight="false" outlineLevel="0" collapsed="false">
      <c r="B17" s="50" t="n">
        <f aca="false">B16+(B$9-B$8)/20</f>
        <v>2.19</v>
      </c>
      <c r="C17" s="51" t="n">
        <f aca="false">(X$4+X$5*B17+X$6*B17^2)</f>
        <v>30.2577001421089</v>
      </c>
    </row>
    <row r="18" customFormat="false" ht="12.75" hidden="false" customHeight="false" outlineLevel="0" collapsed="false">
      <c r="B18" s="50" t="n">
        <f aca="false">B17+(B$9-B$8)/20</f>
        <v>2.36</v>
      </c>
      <c r="C18" s="51" t="n">
        <f aca="false">(X$4+X$5*B18+X$6*B18^2)</f>
        <v>44.7627898847056</v>
      </c>
    </row>
    <row r="19" customFormat="false" ht="12.75" hidden="false" customHeight="false" outlineLevel="0" collapsed="false">
      <c r="B19" s="50" t="n">
        <f aca="false">B18+(B$9-B$8)/20</f>
        <v>2.53</v>
      </c>
      <c r="C19" s="51" t="n">
        <f aca="false">(X$4+X$5*B19+X$6*B19^2)</f>
        <v>62.5437257254715</v>
      </c>
    </row>
    <row r="20" customFormat="false" ht="12.75" hidden="false" customHeight="false" outlineLevel="0" collapsed="false">
      <c r="B20" s="50" t="n">
        <f aca="false">B19+(B$9-B$8)/20</f>
        <v>2.7</v>
      </c>
      <c r="C20" s="51" t="n">
        <f aca="false">(X$4+X$5*B20+X$6*B20^2)</f>
        <v>83.6005076644068</v>
      </c>
    </row>
    <row r="21" customFormat="false" ht="12.75" hidden="false" customHeight="false" outlineLevel="0" collapsed="false">
      <c r="B21" s="50" t="n">
        <f aca="false">B20+(B$9-B$8)/20</f>
        <v>2.87</v>
      </c>
      <c r="C21" s="51" t="n">
        <f aca="false">(X$4+X$5*B21+X$6*B21^2)</f>
        <v>107.933135701511</v>
      </c>
    </row>
    <row r="22" customFormat="false" ht="12.75" hidden="false" customHeight="false" outlineLevel="0" collapsed="false">
      <c r="B22" s="50" t="n">
        <f aca="false">B21+(B$9-B$8)/20</f>
        <v>3.04</v>
      </c>
      <c r="C22" s="51" t="n">
        <f aca="false">(X$4+X$5*B22+X$6*B22^2)</f>
        <v>135.541609836785</v>
      </c>
    </row>
    <row r="23" customFormat="false" ht="12.75" hidden="false" customHeight="false" outlineLevel="0" collapsed="false">
      <c r="B23" s="50" t="n">
        <f aca="false">B22+(B$9-B$8)/20</f>
        <v>3.21</v>
      </c>
      <c r="C23" s="51" t="n">
        <f aca="false">(X$4+X$5*B23+X$6*B23^2)</f>
        <v>166.425930070228</v>
      </c>
    </row>
    <row r="24" customFormat="false" ht="12.75" hidden="false" customHeight="false" outlineLevel="0" collapsed="false">
      <c r="B24" s="50" t="n">
        <f aca="false">B23+(B$9-B$8)/20</f>
        <v>3.38</v>
      </c>
      <c r="C24" s="51" t="n">
        <f aca="false">(X$4+X$5*B24+X$6*B24^2)</f>
        <v>200.58609640184</v>
      </c>
    </row>
    <row r="25" customFormat="false" ht="12.75" hidden="false" customHeight="false" outlineLevel="0" collapsed="false">
      <c r="B25" s="50" t="n">
        <f aca="false">B24+(B$9-B$8)/20</f>
        <v>3.55</v>
      </c>
      <c r="C25" s="51" t="n">
        <f aca="false">(X$4+X$5*B25+X$6*B25^2)</f>
        <v>238.022108831622</v>
      </c>
    </row>
    <row r="26" customFormat="false" ht="12.75" hidden="false" customHeight="false" outlineLevel="0" collapsed="false">
      <c r="B26" s="50" t="n">
        <f aca="false">B25+(B$9-B$8)/20</f>
        <v>3.72</v>
      </c>
      <c r="C26" s="51" t="n">
        <f aca="false">(X$4+X$5*B26+X$6*B26^2)</f>
        <v>278.733967359573</v>
      </c>
    </row>
    <row r="27" customFormat="false" ht="12.75" hidden="false" customHeight="false" outlineLevel="0" collapsed="false">
      <c r="B27" s="50" t="n">
        <f aca="false">B26+(B$9-B$8)/20</f>
        <v>3.89</v>
      </c>
      <c r="C27" s="51" t="n">
        <f aca="false">(X$4+X$5*B27+X$6*B27^2)</f>
        <v>322.721671985693</v>
      </c>
    </row>
    <row r="28" customFormat="false" ht="12.75" hidden="false" customHeight="false" outlineLevel="0" collapsed="false">
      <c r="B28" s="50" t="n">
        <f aca="false">B27+(B$9-B$8)/20</f>
        <v>4.06</v>
      </c>
      <c r="C28" s="51" t="n">
        <f aca="false">(X$4+X$5*B28+X$6*B28^2)</f>
        <v>369.985222709983</v>
      </c>
    </row>
    <row r="29" customFormat="false" ht="12.75" hidden="false" customHeight="false" outlineLevel="0" collapsed="false">
      <c r="B29" s="50" t="n">
        <f aca="false">B28+(B$9-B$8)/20</f>
        <v>4.23</v>
      </c>
      <c r="C29" s="51" t="n">
        <f aca="false">(X$4+X$5*B29+X$6*B29^2)</f>
        <v>420.524619532442</v>
      </c>
    </row>
    <row r="30" customFormat="false" ht="12.75" hidden="false" customHeight="false" outlineLevel="0" collapsed="false">
      <c r="B30" s="44" t="n">
        <f aca="false">B29+(B$9-B$8)/20</f>
        <v>4.4</v>
      </c>
      <c r="C30" s="48" t="n">
        <f aca="false">(X$4+X$5*B30+X$6*B30^2)</f>
        <v>474.339862453069</v>
      </c>
    </row>
    <row r="33" customFormat="false" ht="12.75" hidden="false" customHeight="false" outlineLevel="0" collapsed="false">
      <c r="E33" s="28" t="s">
        <v>20</v>
      </c>
      <c r="F33" s="8" t="str">
        <f aca="false">A6</f>
        <v>=56,6755380306104*B6^2+-172,549640729885*B6+136,319865391946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2005-02-05T13:01:24Z</dcterms:created>
  <dc:creator>ChM</dc:creator>
  <dc:description/>
  <dc:language>de-DE</dc:language>
  <cp:lastModifiedBy/>
  <dcterms:modified xsi:type="dcterms:W3CDTF">2025-01-28T22:44:10Z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