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agramme" sheetId="1" state="visible" r:id="rId3"/>
    <sheet name="Berechnung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<sst xmlns="http://schemas.openxmlformats.org/spreadsheetml/2006/main" count="158" uniqueCount="20">
  <si>
    <r>
      <rPr>
        <sz val="10"/>
        <rFont val="Arial"/>
        <family val="0"/>
      </rPr>
      <t xml:space="preserve">V</t>
    </r>
    <r>
      <rPr>
        <vertAlign val="subscript"/>
        <sz val="10"/>
        <rFont val="Arial"/>
        <family val="2"/>
      </rPr>
      <t xml:space="preserve">Wasser</t>
    </r>
    <r>
      <rPr>
        <sz val="10"/>
        <rFont val="Arial"/>
        <family val="0"/>
      </rPr>
      <t xml:space="preserve">/cm3</t>
    </r>
  </si>
  <si>
    <r>
      <rPr>
        <sz val="10"/>
        <rFont val="Arial"/>
        <family val="0"/>
      </rPr>
      <t xml:space="preserve">p</t>
    </r>
    <r>
      <rPr>
        <vertAlign val="subscript"/>
        <sz val="10"/>
        <rFont val="Arial"/>
        <family val="2"/>
      </rPr>
      <t xml:space="preserve">Flasche</t>
    </r>
    <r>
      <rPr>
        <sz val="10"/>
        <rFont val="Arial"/>
        <family val="0"/>
      </rPr>
      <t xml:space="preserve">/bar</t>
    </r>
  </si>
  <si>
    <r>
      <rPr>
        <sz val="10"/>
        <rFont val="Arial"/>
        <family val="0"/>
      </rPr>
      <t xml:space="preserve">V</t>
    </r>
    <r>
      <rPr>
        <vertAlign val="subscript"/>
        <sz val="10"/>
        <rFont val="Arial"/>
        <family val="2"/>
      </rPr>
      <t xml:space="preserve">Flasche</t>
    </r>
    <r>
      <rPr>
        <sz val="10"/>
        <rFont val="Arial"/>
        <family val="0"/>
      </rPr>
      <t xml:space="preserve">/cm3</t>
    </r>
  </si>
  <si>
    <r>
      <rPr>
        <sz val="10"/>
        <rFont val="Arial"/>
        <family val="0"/>
      </rPr>
      <t xml:space="preserve">d</t>
    </r>
    <r>
      <rPr>
        <vertAlign val="subscript"/>
        <sz val="10"/>
        <rFont val="Arial"/>
        <family val="2"/>
      </rPr>
      <t xml:space="preserve">Flaschenhals</t>
    </r>
    <r>
      <rPr>
        <sz val="10"/>
        <rFont val="Arial"/>
        <family val="0"/>
      </rPr>
      <t xml:space="preserve">/mm</t>
    </r>
  </si>
  <si>
    <r>
      <rPr>
        <sz val="10"/>
        <rFont val="Arial"/>
        <family val="0"/>
      </rPr>
      <t xml:space="preserve">d</t>
    </r>
    <r>
      <rPr>
        <vertAlign val="subscript"/>
        <sz val="10"/>
        <rFont val="Arial"/>
        <family val="2"/>
      </rPr>
      <t xml:space="preserve">Flasche</t>
    </r>
    <r>
      <rPr>
        <sz val="10"/>
        <rFont val="Arial"/>
        <family val="0"/>
      </rPr>
      <t xml:space="preserve">/mm</t>
    </r>
  </si>
  <si>
    <r>
      <rPr>
        <sz val="10"/>
        <rFont val="Arial"/>
        <family val="0"/>
      </rPr>
      <t xml:space="preserve">m</t>
    </r>
    <r>
      <rPr>
        <vertAlign val="subscript"/>
        <sz val="10"/>
        <rFont val="Arial"/>
        <family val="2"/>
      </rPr>
      <t xml:space="preserve">Flasche</t>
    </r>
    <r>
      <rPr>
        <sz val="10"/>
        <rFont val="Arial"/>
        <family val="0"/>
      </rPr>
      <t xml:space="preserve">/g</t>
    </r>
  </si>
  <si>
    <r>
      <rPr>
        <sz val="10"/>
        <rFont val="Arial"/>
        <family val="0"/>
      </rPr>
      <t xml:space="preserve">c</t>
    </r>
    <r>
      <rPr>
        <vertAlign val="subscript"/>
        <sz val="10"/>
        <rFont val="Arial"/>
        <family val="2"/>
      </rPr>
      <t xml:space="preserve">WFlasche</t>
    </r>
  </si>
  <si>
    <r>
      <rPr>
        <sz val="10"/>
        <rFont val="Symbol"/>
        <family val="1"/>
        <charset val="2"/>
      </rPr>
      <t xml:space="preserve">r</t>
    </r>
    <r>
      <rPr>
        <vertAlign val="subscript"/>
        <sz val="10"/>
        <rFont val="Arial"/>
        <family val="2"/>
      </rPr>
      <t xml:space="preserve">Wasser</t>
    </r>
    <r>
      <rPr>
        <sz val="10"/>
        <rFont val="Arial"/>
        <family val="0"/>
      </rPr>
      <t xml:space="preserve">/kg/dm3</t>
    </r>
  </si>
  <si>
    <r>
      <rPr>
        <sz val="10"/>
        <rFont val="Arial"/>
        <family val="0"/>
      </rPr>
      <t xml:space="preserve">s</t>
    </r>
    <r>
      <rPr>
        <vertAlign val="subscript"/>
        <sz val="10"/>
        <rFont val="Arial"/>
        <family val="2"/>
      </rPr>
      <t xml:space="preserve">beschlmax</t>
    </r>
    <r>
      <rPr>
        <sz val="10"/>
        <rFont val="Arial"/>
        <family val="0"/>
      </rPr>
      <t xml:space="preserve">/m</t>
    </r>
  </si>
  <si>
    <r>
      <rPr>
        <sz val="10"/>
        <rFont val="Arial"/>
        <family val="0"/>
      </rPr>
      <t xml:space="preserve">s</t>
    </r>
    <r>
      <rPr>
        <vertAlign val="subscript"/>
        <sz val="10"/>
        <rFont val="Arial"/>
        <family val="2"/>
      </rPr>
      <t xml:space="preserve">max</t>
    </r>
    <r>
      <rPr>
        <sz val="10"/>
        <rFont val="Arial"/>
        <family val="2"/>
      </rPr>
      <t xml:space="preserve">/m</t>
    </r>
    <r>
      <rPr>
        <sz val="10"/>
        <rFont val="Arial"/>
        <family val="0"/>
      </rPr>
      <t xml:space="preserve"> o. Lw.</t>
    </r>
  </si>
  <si>
    <r>
      <rPr>
        <sz val="10"/>
        <rFont val="Arial"/>
        <family val="0"/>
      </rPr>
      <t xml:space="preserve">s</t>
    </r>
    <r>
      <rPr>
        <vertAlign val="subscript"/>
        <sz val="10"/>
        <rFont val="Arial"/>
        <family val="2"/>
      </rPr>
      <t xml:space="preserve">max</t>
    </r>
    <r>
      <rPr>
        <sz val="10"/>
        <rFont val="Arial"/>
        <family val="0"/>
      </rPr>
      <t xml:space="preserve">/m</t>
    </r>
  </si>
  <si>
    <t xml:space="preserve">s/m</t>
  </si>
  <si>
    <r>
      <rPr>
        <u val="single"/>
        <sz val="10"/>
        <rFont val="Arial"/>
        <family val="2"/>
      </rPr>
      <t xml:space="preserve"> a  
</t>
    </r>
    <r>
      <rPr>
        <sz val="10"/>
        <rFont val="Arial"/>
        <family val="0"/>
      </rPr>
      <t xml:space="preserve">m/s</t>
    </r>
    <r>
      <rPr>
        <vertAlign val="superscript"/>
        <sz val="10"/>
        <rFont val="Arial"/>
        <family val="2"/>
      </rPr>
      <t xml:space="preserve">2</t>
    </r>
  </si>
  <si>
    <r>
      <rPr>
        <u val="single"/>
        <sz val="10"/>
        <rFont val="Arial"/>
        <family val="2"/>
      </rPr>
      <t xml:space="preserve"> v 
</t>
    </r>
    <r>
      <rPr>
        <sz val="10"/>
        <rFont val="Arial"/>
        <family val="0"/>
      </rPr>
      <t xml:space="preserve">m/s</t>
    </r>
  </si>
  <si>
    <r>
      <rPr>
        <u val="single"/>
        <sz val="10"/>
        <rFont val="Arial"/>
        <family val="2"/>
      </rPr>
      <t xml:space="preserve">v</t>
    </r>
    <r>
      <rPr>
        <u val="single"/>
        <sz val="6"/>
        <rFont val="Arial"/>
        <family val="2"/>
      </rPr>
      <t xml:space="preserve">ausstr
</t>
    </r>
    <r>
      <rPr>
        <sz val="10"/>
        <rFont val="Arial"/>
        <family val="2"/>
      </rPr>
      <t xml:space="preserve">m/s</t>
    </r>
  </si>
  <si>
    <r>
      <rPr>
        <u val="single"/>
        <sz val="10"/>
        <rFont val="Arial"/>
        <family val="2"/>
      </rPr>
      <t xml:space="preserve"> t 
</t>
    </r>
    <r>
      <rPr>
        <sz val="10"/>
        <rFont val="Arial"/>
        <family val="2"/>
      </rPr>
      <t xml:space="preserve">ms</t>
    </r>
  </si>
  <si>
    <r>
      <rPr>
        <u val="single"/>
        <sz val="10"/>
        <rFont val="Arial"/>
        <family val="2"/>
      </rPr>
      <t xml:space="preserve"> p 
</t>
    </r>
    <r>
      <rPr>
        <sz val="10"/>
        <rFont val="Arial"/>
        <family val="0"/>
      </rPr>
      <t xml:space="preserve">bar</t>
    </r>
  </si>
  <si>
    <r>
      <rPr>
        <u val="single"/>
        <sz val="10"/>
        <rFont val="Arial"/>
        <family val="2"/>
      </rPr>
      <t xml:space="preserve"> m 
 </t>
    </r>
    <r>
      <rPr>
        <sz val="10"/>
        <rFont val="Arial"/>
        <family val="0"/>
      </rPr>
      <t xml:space="preserve">g</t>
    </r>
  </si>
  <si>
    <r>
      <rPr>
        <u val="single"/>
        <sz val="10"/>
        <rFont val="Arial"/>
        <family val="2"/>
      </rPr>
      <t xml:space="preserve">Fw
</t>
    </r>
    <r>
      <rPr>
        <sz val="10"/>
        <rFont val="Arial"/>
        <family val="0"/>
      </rPr>
      <t xml:space="preserve">N</t>
    </r>
  </si>
  <si>
    <t xml:space="preserve">s in  "p"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</si>
</sst>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"/>
    <numFmt numFmtId="167" formatCode="0"/>
  </numFmts>
  <fonts count="22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sz val="10"/>
      <color rgb="FF00FF00"/>
      <name val="Arial"/>
      <family val="2"/>
    </font>
    <font>
      <sz val="10"/>
      <color rgb="FF00FFFF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 val="true"/>
      <sz val="14.25"/>
      <color rgb="FF000000"/>
      <name val="Arial"/>
      <family val="2"/>
    </font>
    <font>
      <sz val="9"/>
      <color rgb="FF00000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sz val="6"/>
      <color rgb="FF000000"/>
      <name val="Arial"/>
      <family val="2"/>
    </font>
    <font>
      <vertAlign val="superscript"/>
      <sz val="8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u val="single"/>
      <sz val="10"/>
      <name val="Arial"/>
      <family val="2"/>
    </font>
    <font>
      <vertAlign val="superscript"/>
      <sz val="10"/>
      <name val="Arial"/>
      <family val="2"/>
    </font>
    <font>
      <u val="single"/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425" strike="noStrike" u="none">
                <a:solidFill>
                  <a:srgbClr val="000000"/>
                </a:solidFill>
                <a:uFillTx/>
                <a:latin typeface="Arial"/>
              </a:rPr>
              <a:t>Beschleunigung</a:t>
            </a:r>
          </a:p>
        </c:rich>
      </c:tx>
      <c:layout>
        <c:manualLayout>
          <c:xMode val="edge"/>
          <c:yMode val="edge"/>
          <c:x val="0.337464616326218"/>
          <c:y val="0.01178170501278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0810955550455206"/>
          <c:y val="0.0708013782371902"/>
          <c:w val="0.991890444495448"/>
          <c:h val="0.9291986217628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Berechnung!$A$2:$A$225</c:f>
              <c:numCache>
                <c:formatCode>General</c:formatCode>
                <c:ptCount val="22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0.760000000000001</c:v>
                </c:pt>
                <c:pt idx="77">
                  <c:v>0.770000000000001</c:v>
                </c:pt>
                <c:pt idx="78">
                  <c:v>0.780000000000001</c:v>
                </c:pt>
                <c:pt idx="79">
                  <c:v>0.790000000000001</c:v>
                </c:pt>
                <c:pt idx="80">
                  <c:v>0.800000000000001</c:v>
                </c:pt>
                <c:pt idx="81">
                  <c:v>0.810000000000001</c:v>
                </c:pt>
                <c:pt idx="82">
                  <c:v>0.820000000000001</c:v>
                </c:pt>
                <c:pt idx="83">
                  <c:v>0.830000000000001</c:v>
                </c:pt>
                <c:pt idx="84">
                  <c:v>0.840000000000001</c:v>
                </c:pt>
                <c:pt idx="85">
                  <c:v>0.850000000000001</c:v>
                </c:pt>
                <c:pt idx="86">
                  <c:v>0.860000000000001</c:v>
                </c:pt>
                <c:pt idx="87">
                  <c:v>0.870000000000001</c:v>
                </c:pt>
                <c:pt idx="88">
                  <c:v>0.880000000000001</c:v>
                </c:pt>
                <c:pt idx="89">
                  <c:v>0.890000000000001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</c:numCache>
            </c:numRef>
          </c:xVal>
          <c:yVal>
            <c:numRef>
              <c:f>Berechnung!$B$2:$B$225</c:f>
              <c:numCache>
                <c:formatCode>0</c:formatCode>
                <c:ptCount val="224"/>
                <c:pt idx="0">
                  <c:v>613.521875712261</c:v>
                </c:pt>
                <c:pt idx="1">
                  <c:v>614.31443177398</c:v>
                </c:pt>
                <c:pt idx="2">
                  <c:v>615.118376172021</c:v>
                </c:pt>
                <c:pt idx="3">
                  <c:v>615.963258809371</c:v>
                </c:pt>
                <c:pt idx="4">
                  <c:v>616.849408072573</c:v>
                </c:pt>
                <c:pt idx="5">
                  <c:v>617.777169706241</c:v>
                </c:pt>
                <c:pt idx="6">
                  <c:v>618.746907156555</c:v>
                </c:pt>
                <c:pt idx="7">
                  <c:v>619.759001934522</c:v>
                </c:pt>
                <c:pt idx="8">
                  <c:v>620.813853999686</c:v>
                </c:pt>
                <c:pt idx="9">
                  <c:v>621.911882165035</c:v>
                </c:pt>
                <c:pt idx="10">
                  <c:v>623.053524523882</c:v>
                </c:pt>
                <c:pt idx="11">
                  <c:v>624.239238899555</c:v>
                </c:pt>
                <c:pt idx="12">
                  <c:v>625.469503318779</c:v>
                </c:pt>
                <c:pt idx="13">
                  <c:v>626.744816509703</c:v>
                </c:pt>
                <c:pt idx="14">
                  <c:v>628.065698425552</c:v>
                </c:pt>
                <c:pt idx="15">
                  <c:v>629.432690794984</c:v>
                </c:pt>
                <c:pt idx="16">
                  <c:v>630.84635770026</c:v>
                </c:pt>
                <c:pt idx="17">
                  <c:v>632.307286184441</c:v>
                </c:pt>
                <c:pt idx="18">
                  <c:v>633.816086888861</c:v>
                </c:pt>
                <c:pt idx="19">
                  <c:v>635.373394722233</c:v>
                </c:pt>
                <c:pt idx="20">
                  <c:v>636.979869562817</c:v>
                </c:pt>
                <c:pt idx="21">
                  <c:v>638.636196995154</c:v>
                </c:pt>
                <c:pt idx="22">
                  <c:v>640.343089082978</c:v>
                </c:pt>
                <c:pt idx="23">
                  <c:v>642.101285180026</c:v>
                </c:pt>
                <c:pt idx="24">
                  <c:v>643.911552780527</c:v>
                </c:pt>
                <c:pt idx="25">
                  <c:v>645.774688411321</c:v>
                </c:pt>
                <c:pt idx="26">
                  <c:v>647.691518567633</c:v>
                </c:pt>
                <c:pt idx="27">
                  <c:v>649.662900694678</c:v>
                </c:pt>
                <c:pt idx="28">
                  <c:v>651.689724217391</c:v>
                </c:pt>
                <c:pt idx="29">
                  <c:v>653.772911620735</c:v>
                </c:pt>
                <c:pt idx="30">
                  <c:v>655.913419583192</c:v>
                </c:pt>
                <c:pt idx="31">
                  <c:v>658.112240166197</c:v>
                </c:pt>
                <c:pt idx="32">
                  <c:v>660.370402062448</c:v>
                </c:pt>
                <c:pt idx="33">
                  <c:v>662.688971906246</c:v>
                </c:pt>
                <c:pt idx="34">
                  <c:v>665.069055649171</c:v>
                </c:pt>
                <c:pt idx="35">
                  <c:v>667.511800004651</c:v>
                </c:pt>
                <c:pt idx="36">
                  <c:v>670.01839396521</c:v>
                </c:pt>
                <c:pt idx="37">
                  <c:v>672.590070396402</c:v>
                </c:pt>
                <c:pt idx="38">
                  <c:v>675.228107711739</c:v>
                </c:pt>
                <c:pt idx="39">
                  <c:v>677.93383163319</c:v>
                </c:pt>
                <c:pt idx="40">
                  <c:v>680.708617042117</c:v>
                </c:pt>
                <c:pt idx="41">
                  <c:v>683.553889925883</c:v>
                </c:pt>
                <c:pt idx="42">
                  <c:v>686.471129425698</c:v>
                </c:pt>
                <c:pt idx="43">
                  <c:v>689.461869991634</c:v>
                </c:pt>
                <c:pt idx="44">
                  <c:v>692.527703651193</c:v>
                </c:pt>
                <c:pt idx="45">
                  <c:v>695.670282398227</c:v>
                </c:pt>
                <c:pt idx="46">
                  <c:v>698.891320709478</c:v>
                </c:pt>
                <c:pt idx="47">
                  <c:v>702.19259819656</c:v>
                </c:pt>
                <c:pt idx="48">
                  <c:v>705.57596240172</c:v>
                </c:pt>
                <c:pt idx="49">
                  <c:v>709.043331746336</c:v>
                </c:pt>
                <c:pt idx="50">
                  <c:v>712.59669864177</c:v>
                </c:pt>
                <c:pt idx="51">
                  <c:v>716.238132772881</c:v>
                </c:pt>
                <c:pt idx="52">
                  <c:v>719.969784565264</c:v>
                </c:pt>
                <c:pt idx="53">
                  <c:v>723.793888848126</c:v>
                </c:pt>
                <c:pt idx="54">
                  <c:v>727.712768725596</c:v>
                </c:pt>
                <c:pt idx="55">
                  <c:v>731.728839670214</c:v>
                </c:pt>
                <c:pt idx="56">
                  <c:v>735.84461385346</c:v>
                </c:pt>
                <c:pt idx="57">
                  <c:v>740.062704729253</c:v>
                </c:pt>
                <c:pt idx="58">
                  <c:v>744.385831887677</c:v>
                </c:pt>
                <c:pt idx="59">
                  <c:v>748.816826197476</c:v>
                </c:pt>
                <c:pt idx="60">
                  <c:v>753.358635257415</c:v>
                </c:pt>
                <c:pt idx="61">
                  <c:v>758.01432917814</c:v>
                </c:pt>
                <c:pt idx="62">
                  <c:v>762.787106718007</c:v>
                </c:pt>
                <c:pt idx="63">
                  <c:v>767.680301798221</c:v>
                </c:pt>
                <c:pt idx="64">
                  <c:v>772.697390424748</c:v>
                </c:pt>
                <c:pt idx="65">
                  <c:v>777.841998046779</c:v>
                </c:pt>
                <c:pt idx="66">
                  <c:v>783.117907384017</c:v>
                </c:pt>
                <c:pt idx="67">
                  <c:v>788.529066757851</c:v>
                </c:pt>
                <c:pt idx="68">
                  <c:v>794.079598964501</c:v>
                </c:pt>
                <c:pt idx="69">
                  <c:v>799.773810731543</c:v>
                </c:pt>
                <c:pt idx="70">
                  <c:v>805.616202802899</c:v>
                </c:pt>
                <c:pt idx="71">
                  <c:v>811.611480701406</c:v>
                </c:pt>
                <c:pt idx="72">
                  <c:v>817.764566222508</c:v>
                </c:pt>
                <c:pt idx="73">
                  <c:v>824.080609717531</c:v>
                </c:pt>
                <c:pt idx="74">
                  <c:v>830.565003230389</c:v>
                </c:pt>
                <c:pt idx="75">
                  <c:v>837.223394557571</c:v>
                </c:pt>
                <c:pt idx="76">
                  <c:v>844.061702307846</c:v>
                </c:pt>
                <c:pt idx="77">
                  <c:v>851.086132045469</c:v>
                </c:pt>
                <c:pt idx="78">
                  <c:v>858.303193608801</c:v>
                </c:pt>
                <c:pt idx="79">
                  <c:v>865.719719705256</c:v>
                </c:pt>
                <c:pt idx="80">
                  <c:v>873.342885893555</c:v>
                </c:pt>
                <c:pt idx="81">
                  <c:v>881.180232075413</c:v>
                </c:pt>
                <c:pt idx="82">
                  <c:v>889.239685631243</c:v>
                </c:pt>
                <c:pt idx="83">
                  <c:v>897.529586348371</c:v>
                </c:pt>
                <c:pt idx="84">
                  <c:v>906.058713305771</c:v>
                </c:pt>
                <c:pt idx="85">
                  <c:v>914.836313896729</c:v>
                </c:pt>
                <c:pt idx="86">
                  <c:v>923.872135190328</c:v>
                </c:pt>
                <c:pt idx="87">
                  <c:v>933.176457854528</c:v>
                </c:pt>
                <c:pt idx="88">
                  <c:v>942.760132888197</c:v>
                </c:pt>
                <c:pt idx="89">
                  <c:v>952.634621437138</c:v>
                </c:pt>
                <c:pt idx="90">
                  <c:v>962.812038000412</c:v>
                </c:pt>
                <c:pt idx="91">
                  <c:v>973.305197368483</c:v>
                </c:pt>
                <c:pt idx="92">
                  <c:v>984.12766567466</c:v>
                </c:pt>
                <c:pt idx="93">
                  <c:v>995.293815986533</c:v>
                </c:pt>
                <c:pt idx="94">
                  <c:v>1006.81888891545</c:v>
                </c:pt>
                <c:pt idx="95">
                  <c:v>1018.71905878052</c:v>
                </c:pt>
                <c:pt idx="96">
                  <c:v>1031.01150593022</c:v>
                </c:pt>
                <c:pt idx="97">
                  <c:v>1043.71449590062</c:v>
                </c:pt>
                <c:pt idx="98">
                  <c:v>1056.84746617644</c:v>
                </c:pt>
                <c:pt idx="99">
                  <c:v>1070.43112142049</c:v>
                </c:pt>
                <c:pt idx="100">
                  <c:v>1084.48753815214</c:v>
                </c:pt>
                <c:pt idx="101">
                  <c:v>1099.04027998674</c:v>
                </c:pt>
                <c:pt idx="102">
                  <c:v>1114.11452470077</c:v>
                </c:pt>
                <c:pt idx="103">
                  <c:v>1129.73720456308</c:v>
                </c:pt>
                <c:pt idx="104">
                  <c:v>1145.93716157695</c:v>
                </c:pt>
                <c:pt idx="105">
                  <c:v>1162.745319515</c:v>
                </c:pt>
                <c:pt idx="106">
                  <c:v>1180.19487490521</c:v>
                </c:pt>
                <c:pt idx="107">
                  <c:v>1198.32150944988</c:v>
                </c:pt>
                <c:pt idx="108">
                  <c:v>1217.16362673726</c:v>
                </c:pt>
                <c:pt idx="109">
                  <c:v>1236.7626165507</c:v>
                </c:pt>
                <c:pt idx="110">
                  <c:v>1257.16315060423</c:v>
                </c:pt>
                <c:pt idx="111">
                  <c:v>1278.41351415264</c:v>
                </c:pt>
                <c:pt idx="112">
                  <c:v>1300.56597865913</c:v>
                </c:pt>
                <c:pt idx="113">
                  <c:v>1323.6772215771</c:v>
                </c:pt>
                <c:pt idx="114">
                  <c:v>1347.80880034635</c:v>
                </c:pt>
                <c:pt idx="115">
                  <c:v>1373.02768895346</c:v>
                </c:pt>
                <c:pt idx="116">
                  <c:v>1399.40688690972</c:v>
                </c:pt>
                <c:pt idx="117">
                  <c:v>1427.02611231407</c:v>
                </c:pt>
                <c:pt idx="118">
                  <c:v>1455.97259286831</c:v>
                </c:pt>
                <c:pt idx="119">
                  <c:v>1486.34197138865</c:v>
                </c:pt>
                <c:pt idx="120">
                  <c:v>1518.23934563097</c:v>
                </c:pt>
                <c:pt idx="121">
                  <c:v>1551.78046626708</c:v>
                </c:pt>
                <c:pt idx="122">
                  <c:v>1587.09312181102</c:v>
                </c:pt>
                <c:pt idx="123">
                  <c:v>1624.3187454486</c:v>
                </c:pt>
                <c:pt idx="124">
                  <c:v>1663.61428639886</c:v>
                </c:pt>
                <c:pt idx="125">
                  <c:v>1705.1543980603</c:v>
                </c:pt>
                <c:pt idx="126">
                  <c:v>1749.13400733592</c:v>
                </c:pt>
                <c:pt idx="127">
                  <c:v>1795.77134494032</c:v>
                </c:pt>
                <c:pt idx="128">
                  <c:v>1845.31153617883</c:v>
                </c:pt>
                <c:pt idx="129">
                  <c:v>1898.03087701291</c:v>
                </c:pt>
                <c:pt idx="130">
                  <c:v>1954.24195304234</c:v>
                </c:pt>
                <c:pt idx="131">
                  <c:v>2014.29980188767</c:v>
                </c:pt>
                <c:pt idx="132">
                  <c:v>2078.60937587936</c:v>
                </c:pt>
                <c:pt idx="133">
                  <c:v>2147.63463690055</c:v>
                </c:pt>
                <c:pt idx="134">
                  <c:v>2221.90971569802</c:v>
                </c:pt>
                <c:pt idx="135">
                  <c:v>-46.8202178113679</c:v>
                </c:pt>
                <c:pt idx="136">
                  <c:v>-46.8184390256079</c:v>
                </c:pt>
                <c:pt idx="137">
                  <c:v>-46.8048065995188</c:v>
                </c:pt>
                <c:pt idx="138">
                  <c:v>-46.7911781428709</c:v>
                </c:pt>
                <c:pt idx="139">
                  <c:v>-46.7775536545085</c:v>
                </c:pt>
                <c:pt idx="140">
                  <c:v>-46.7639331332759</c:v>
                </c:pt>
                <c:pt idx="141">
                  <c:v>-46.7503165780182</c:v>
                </c:pt>
                <c:pt idx="142">
                  <c:v>-46.7367039875804</c:v>
                </c:pt>
                <c:pt idx="143">
                  <c:v>-46.7230953608082</c:v>
                </c:pt>
                <c:pt idx="144">
                  <c:v>-46.7094906965474</c:v>
                </c:pt>
                <c:pt idx="145">
                  <c:v>-46.6958899936442</c:v>
                </c:pt>
                <c:pt idx="146">
                  <c:v>-46.6822932509451</c:v>
                </c:pt>
                <c:pt idx="147">
                  <c:v>-46.6687004672971</c:v>
                </c:pt>
                <c:pt idx="148">
                  <c:v>-46.6551116415474</c:v>
                </c:pt>
                <c:pt idx="149">
                  <c:v>-46.6415267725435</c:v>
                </c:pt>
                <c:pt idx="150">
                  <c:v>-46.6279458591333</c:v>
                </c:pt>
                <c:pt idx="151">
                  <c:v>-46.614368900165</c:v>
                </c:pt>
                <c:pt idx="152">
                  <c:v>-46.6007958944872</c:v>
                </c:pt>
                <c:pt idx="153">
                  <c:v>-46.5872268409488</c:v>
                </c:pt>
                <c:pt idx="154">
                  <c:v>-46.573661738399</c:v>
                </c:pt>
                <c:pt idx="155">
                  <c:v>-46.5601005856874</c:v>
                </c:pt>
                <c:pt idx="156">
                  <c:v>-46.5465433816638</c:v>
                </c:pt>
                <c:pt idx="157">
                  <c:v>-46.5329901251786</c:v>
                </c:pt>
                <c:pt idx="158">
                  <c:v>-46.5194408150822</c:v>
                </c:pt>
                <c:pt idx="159">
                  <c:v>-46.5058954502257</c:v>
                </c:pt>
                <c:pt idx="160">
                  <c:v>-46.4923540294601</c:v>
                </c:pt>
                <c:pt idx="161">
                  <c:v>-46.4788165516372</c:v>
                </c:pt>
                <c:pt idx="162">
                  <c:v>-46.4652830156088</c:v>
                </c:pt>
                <c:pt idx="163">
                  <c:v>-46.4517534202271</c:v>
                </c:pt>
                <c:pt idx="164">
                  <c:v>-46.4382277643447</c:v>
                </c:pt>
                <c:pt idx="165">
                  <c:v>-46.4247060468146</c:v>
                </c:pt>
                <c:pt idx="166">
                  <c:v>-46.41118826649</c:v>
                </c:pt>
                <c:pt idx="167">
                  <c:v>-46.3976744222244</c:v>
                </c:pt>
                <c:pt idx="168">
                  <c:v>-46.3841645128718</c:v>
                </c:pt>
                <c:pt idx="169">
                  <c:v>-46.3706585372865</c:v>
                </c:pt>
                <c:pt idx="170">
                  <c:v>-46.3571564943229</c:v>
                </c:pt>
                <c:pt idx="171">
                  <c:v>-46.343658382836</c:v>
                </c:pt>
                <c:pt idx="172">
                  <c:v>-46.3301642016811</c:v>
                </c:pt>
                <c:pt idx="173">
                  <c:v>-46.3166739497138</c:v>
                </c:pt>
                <c:pt idx="174">
                  <c:v>-46.3031876257899</c:v>
                </c:pt>
                <c:pt idx="175">
                  <c:v>-46.2897052287657</c:v>
                </c:pt>
                <c:pt idx="176">
                  <c:v>-46.2762267574977</c:v>
                </c:pt>
                <c:pt idx="177">
                  <c:v>-46.262752210843</c:v>
                </c:pt>
                <c:pt idx="178">
                  <c:v>-46.2492815876587</c:v>
                </c:pt>
                <c:pt idx="179">
                  <c:v>-46.2358148868024</c:v>
                </c:pt>
                <c:pt idx="180">
                  <c:v>-46.222352107132</c:v>
                </c:pt>
                <c:pt idx="181">
                  <c:v>-46.2088932475058</c:v>
                </c:pt>
                <c:pt idx="182">
                  <c:v>-46.1954383067824</c:v>
                </c:pt>
                <c:pt idx="183">
                  <c:v>-46.1819872838205</c:v>
                </c:pt>
                <c:pt idx="184">
                  <c:v>-46.1685401774796</c:v>
                </c:pt>
                <c:pt idx="185">
                  <c:v>-46.1550969866192</c:v>
                </c:pt>
                <c:pt idx="186">
                  <c:v>-46.1416577100991</c:v>
                </c:pt>
                <c:pt idx="187">
                  <c:v>-46.1282223467796</c:v>
                </c:pt>
                <c:pt idx="188">
                  <c:v>-46.1147908955213</c:v>
                </c:pt>
                <c:pt idx="189">
                  <c:v>-46.101363355185</c:v>
                </c:pt>
                <c:pt idx="190">
                  <c:v>-46.0879397246321</c:v>
                </c:pt>
                <c:pt idx="191">
                  <c:v>-46.074520002724</c:v>
                </c:pt>
                <c:pt idx="192">
                  <c:v>-46.0611041883227</c:v>
                </c:pt>
                <c:pt idx="193">
                  <c:v>-46.0476922802904</c:v>
                </c:pt>
                <c:pt idx="194">
                  <c:v>-46.0342842774896</c:v>
                </c:pt>
                <c:pt idx="195">
                  <c:v>-46.0208801787833</c:v>
                </c:pt>
                <c:pt idx="196">
                  <c:v>-46.0074799830346</c:v>
                </c:pt>
                <c:pt idx="197">
                  <c:v>-45.9940836891071</c:v>
                </c:pt>
                <c:pt idx="198">
                  <c:v>-45.9806912958647</c:v>
                </c:pt>
                <c:pt idx="199">
                  <c:v>-45.9673028021716</c:v>
                </c:pt>
                <c:pt idx="200">
                  <c:v>-45.9539182068923</c:v>
                </c:pt>
                <c:pt idx="201">
                  <c:v>-45.9405375088918</c:v>
                </c:pt>
                <c:pt idx="202">
                  <c:v>-45.9271607070351</c:v>
                </c:pt>
                <c:pt idx="203">
                  <c:v>-45.913787800188</c:v>
                </c:pt>
                <c:pt idx="204">
                  <c:v>-45.9004187872161</c:v>
                </c:pt>
                <c:pt idx="205">
                  <c:v>-45.8870536669858</c:v>
                </c:pt>
                <c:pt idx="206">
                  <c:v>-45.8736924383635</c:v>
                </c:pt>
                <c:pt idx="207">
                  <c:v>-45.860335100216</c:v>
                </c:pt>
                <c:pt idx="208">
                  <c:v>-45.8469816514107</c:v>
                </c:pt>
                <c:pt idx="209">
                  <c:v>-45.833632090815</c:v>
                </c:pt>
                <c:pt idx="210">
                  <c:v>-45.8202864172967</c:v>
                </c:pt>
                <c:pt idx="211">
                  <c:v>-45.806944629724</c:v>
                </c:pt>
                <c:pt idx="212">
                  <c:v>-45.7936067269655</c:v>
                </c:pt>
                <c:pt idx="213">
                  <c:v>-45.7802727078899</c:v>
                </c:pt>
                <c:pt idx="214">
                  <c:v>-45.7669425713664</c:v>
                </c:pt>
                <c:pt idx="215">
                  <c:v>-45.7536163162645</c:v>
                </c:pt>
                <c:pt idx="216">
                  <c:v>-45.740293941454</c:v>
                </c:pt>
                <c:pt idx="217">
                  <c:v>-45.7269754458052</c:v>
                </c:pt>
                <c:pt idx="218">
                  <c:v>-45.7136608281884</c:v>
                </c:pt>
                <c:pt idx="219">
                  <c:v>-45.7003500874744</c:v>
                </c:pt>
                <c:pt idx="220">
                  <c:v>-45.6870432225345</c:v>
                </c:pt>
                <c:pt idx="221">
                  <c:v>-45.67374023224</c:v>
                </c:pt>
                <c:pt idx="222">
                  <c:v>-45.6604411154628</c:v>
                </c:pt>
                <c:pt idx="223">
                  <c:v>-45.647145871075</c:v>
                </c:pt>
              </c:numCache>
            </c:numRef>
          </c:yVal>
          <c:smooth val="1"/>
        </c:ser>
        <c:ser>
          <c:idx val="1"/>
          <c:order val="1"/>
          <c:spPr>
            <a:solidFill>
              <a:srgbClr val="ff0000"/>
            </a:solidFill>
            <a:ln w="12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Berechnung!$A$2:$A$225</c:f>
              <c:numCache>
                <c:formatCode>General</c:formatCode>
                <c:ptCount val="22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0.760000000000001</c:v>
                </c:pt>
                <c:pt idx="77">
                  <c:v>0.770000000000001</c:v>
                </c:pt>
                <c:pt idx="78">
                  <c:v>0.780000000000001</c:v>
                </c:pt>
                <c:pt idx="79">
                  <c:v>0.790000000000001</c:v>
                </c:pt>
                <c:pt idx="80">
                  <c:v>0.800000000000001</c:v>
                </c:pt>
                <c:pt idx="81">
                  <c:v>0.810000000000001</c:v>
                </c:pt>
                <c:pt idx="82">
                  <c:v>0.820000000000001</c:v>
                </c:pt>
                <c:pt idx="83">
                  <c:v>0.830000000000001</c:v>
                </c:pt>
                <c:pt idx="84">
                  <c:v>0.840000000000001</c:v>
                </c:pt>
                <c:pt idx="85">
                  <c:v>0.850000000000001</c:v>
                </c:pt>
                <c:pt idx="86">
                  <c:v>0.860000000000001</c:v>
                </c:pt>
                <c:pt idx="87">
                  <c:v>0.870000000000001</c:v>
                </c:pt>
                <c:pt idx="88">
                  <c:v>0.880000000000001</c:v>
                </c:pt>
                <c:pt idx="89">
                  <c:v>0.890000000000001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</c:numCache>
            </c:numRef>
          </c:xVal>
          <c:yVal>
            <c:numRef>
              <c:f>Berechnung!$J$2:$J$225</c:f>
              <c:numCache>
                <c:formatCode>0</c:formatCode>
                <c:ptCount val="224"/>
                <c:pt idx="0">
                  <c:v>301.85593785613</c:v>
                </c:pt>
                <c:pt idx="1">
                  <c:v>302.25221588699</c:v>
                </c:pt>
                <c:pt idx="2">
                  <c:v>302.654424764265</c:v>
                </c:pt>
                <c:pt idx="3">
                  <c:v>303.077105737533</c:v>
                </c:pt>
                <c:pt idx="4">
                  <c:v>303.520423056637</c:v>
                </c:pt>
                <c:pt idx="5">
                  <c:v>303.9845496519</c:v>
                </c:pt>
                <c:pt idx="6">
                  <c:v>304.46966730592</c:v>
                </c:pt>
                <c:pt idx="7">
                  <c:v>304.975966835245</c:v>
                </c:pt>
                <c:pt idx="8">
                  <c:v>305.503648282279</c:v>
                </c:pt>
                <c:pt idx="9">
                  <c:v>306.052921117793</c:v>
                </c:pt>
                <c:pt idx="10">
                  <c:v>306.624004454409</c:v>
                </c:pt>
                <c:pt idx="11">
                  <c:v>307.217127271511</c:v>
                </c:pt>
                <c:pt idx="12">
                  <c:v>307.832528651991</c:v>
                </c:pt>
                <c:pt idx="13">
                  <c:v>308.470458031321</c:v>
                </c:pt>
                <c:pt idx="14">
                  <c:v>309.131175459446</c:v>
                </c:pt>
                <c:pt idx="15">
                  <c:v>309.814951876025</c:v>
                </c:pt>
                <c:pt idx="16">
                  <c:v>310.52206939959</c:v>
                </c:pt>
                <c:pt idx="17">
                  <c:v>311.252821631209</c:v>
                </c:pt>
                <c:pt idx="18">
                  <c:v>312.007513973302</c:v>
                </c:pt>
                <c:pt idx="19">
                  <c:v>312.786463964271</c:v>
                </c:pt>
                <c:pt idx="20">
                  <c:v>313.590001629662</c:v>
                </c:pt>
                <c:pt idx="21">
                  <c:v>314.418469850618</c:v>
                </c:pt>
                <c:pt idx="22">
                  <c:v>315.272224750427</c:v>
                </c:pt>
                <c:pt idx="23">
                  <c:v>316.15163610001</c:v>
                </c:pt>
                <c:pt idx="24">
                  <c:v>317.057087743269</c:v>
                </c:pt>
                <c:pt idx="25">
                  <c:v>317.988978043245</c:v>
                </c:pt>
                <c:pt idx="26">
                  <c:v>318.947720350106</c:v>
                </c:pt>
                <c:pt idx="27">
                  <c:v>319.933743492061</c:v>
                </c:pt>
                <c:pt idx="28">
                  <c:v>320.94749229034</c:v>
                </c:pt>
                <c:pt idx="29">
                  <c:v>321.989428099464</c:v>
                </c:pt>
                <c:pt idx="30">
                  <c:v>323.060029374119</c:v>
                </c:pt>
                <c:pt idx="31">
                  <c:v>324.159792264</c:v>
                </c:pt>
                <c:pt idx="32">
                  <c:v>325.289231238102</c:v>
                </c:pt>
                <c:pt idx="33">
                  <c:v>326.448879740038</c:v>
                </c:pt>
                <c:pt idx="34">
                  <c:v>327.639290876017</c:v>
                </c:pt>
                <c:pt idx="35">
                  <c:v>328.861038137297</c:v>
                </c:pt>
                <c:pt idx="36">
                  <c:v>330.114716158961</c:v>
                </c:pt>
                <c:pt idx="37">
                  <c:v>331.400941517062</c:v>
                </c:pt>
                <c:pt idx="38">
                  <c:v>332.72035356627</c:v>
                </c:pt>
                <c:pt idx="39">
                  <c:v>334.073615320303</c:v>
                </c:pt>
                <c:pt idx="40">
                  <c:v>335.461414377597</c:v>
                </c:pt>
                <c:pt idx="41">
                  <c:v>336.884463894821</c:v>
                </c:pt>
                <c:pt idx="42">
                  <c:v>338.343503611014</c:v>
                </c:pt>
                <c:pt idx="43">
                  <c:v>339.839300925324</c:v>
                </c:pt>
                <c:pt idx="44">
                  <c:v>341.372652031535</c:v>
                </c:pt>
                <c:pt idx="45">
                  <c:v>342.944383112777</c:v>
                </c:pt>
                <c:pt idx="46">
                  <c:v>344.555351600068</c:v>
                </c:pt>
                <c:pt idx="47">
                  <c:v>346.20644749858</c:v>
                </c:pt>
                <c:pt idx="48">
                  <c:v>347.898594785821</c:v>
                </c:pt>
                <c:pt idx="49">
                  <c:v>349.632752886192</c:v>
                </c:pt>
                <c:pt idx="50">
                  <c:v>351.409918226744</c:v>
                </c:pt>
                <c:pt idx="51">
                  <c:v>353.231125879279</c:v>
                </c:pt>
                <c:pt idx="52">
                  <c:v>355.097451294335</c:v>
                </c:pt>
                <c:pt idx="53">
                  <c:v>357.010012133011</c:v>
                </c:pt>
                <c:pt idx="54">
                  <c:v>358.969970203025</c:v>
                </c:pt>
                <c:pt idx="55">
                  <c:v>360.978533505893</c:v>
                </c:pt>
                <c:pt idx="56">
                  <c:v>363.036958402642</c:v>
                </c:pt>
                <c:pt idx="57">
                  <c:v>365.146551906048</c:v>
                </c:pt>
                <c:pt idx="58">
                  <c:v>367.308674107996</c:v>
                </c:pt>
                <c:pt idx="59">
                  <c:v>369.524740751275</c:v>
                </c:pt>
                <c:pt idx="60">
                  <c:v>371.796225955823</c:v>
                </c:pt>
                <c:pt idx="61">
                  <c:v>374.12466511026</c:v>
                </c:pt>
                <c:pt idx="62">
                  <c:v>376.511657940447</c:v>
                </c:pt>
                <c:pt idx="63">
                  <c:v>378.958871767728</c:v>
                </c:pt>
                <c:pt idx="64">
                  <c:v>381.468044970611</c:v>
                </c:pt>
                <c:pt idx="65">
                  <c:v>384.040990664765</c:v>
                </c:pt>
                <c:pt idx="66">
                  <c:v>386.679600617472</c:v>
                </c:pt>
                <c:pt idx="67">
                  <c:v>389.385849414087</c:v>
                </c:pt>
                <c:pt idx="68">
                  <c:v>392.161798895525</c:v>
                </c:pt>
                <c:pt idx="69">
                  <c:v>395.009602887506</c:v>
                </c:pt>
                <c:pt idx="70">
                  <c:v>397.931512244092</c:v>
                </c:pt>
                <c:pt idx="71">
                  <c:v>400.929880230088</c:v>
                </c:pt>
                <c:pt idx="72">
                  <c:v>404.007168269075</c:v>
                </c:pt>
                <c:pt idx="73">
                  <c:v>407.165952086317</c:v>
                </c:pt>
                <c:pt idx="74">
                  <c:v>410.408928278467</c:v>
                </c:pt>
                <c:pt idx="75">
                  <c:v>413.738921345013</c:v>
                </c:pt>
                <c:pt idx="76">
                  <c:v>417.15889121968</c:v>
                </c:pt>
                <c:pt idx="77">
                  <c:v>420.671941343699</c:v>
                </c:pt>
                <c:pt idx="78">
                  <c:v>424.281327326888</c:v>
                </c:pt>
                <c:pt idx="79">
                  <c:v>427.990466247047</c:v>
                </c:pt>
                <c:pt idx="80">
                  <c:v>431.802946643128</c:v>
                </c:pt>
                <c:pt idx="81">
                  <c:v>435.722539263286</c:v>
                </c:pt>
                <c:pt idx="82">
                  <c:v>439.753208635097</c:v>
                </c:pt>
                <c:pt idx="83">
                  <c:v>443.899125532224</c:v>
                </c:pt>
                <c:pt idx="84">
                  <c:v>448.164680419523</c:v>
                </c:pt>
                <c:pt idx="85">
                  <c:v>452.554497967346</c:v>
                </c:pt>
                <c:pt idx="86">
                  <c:v>457.073452735481</c:v>
                </c:pt>
                <c:pt idx="87">
                  <c:v>461.726686138148</c:v>
                </c:pt>
                <c:pt idx="88">
                  <c:v>466.519624813752</c:v>
                </c:pt>
                <c:pt idx="89">
                  <c:v>471.458000536949</c:v>
                </c:pt>
                <c:pt idx="90">
                  <c:v>476.547871826193</c:v>
                </c:pt>
                <c:pt idx="91">
                  <c:v>481.795647417568</c:v>
                </c:pt>
                <c:pt idx="92">
                  <c:v>487.208111795686</c:v>
                </c:pt>
                <c:pt idx="93">
                  <c:v>492.792452995026</c:v>
                </c:pt>
                <c:pt idx="94">
                  <c:v>498.556292910797</c:v>
                </c:pt>
                <c:pt idx="95">
                  <c:v>504.507720387623</c:v>
                </c:pt>
                <c:pt idx="96">
                  <c:v>510.655327387625</c:v>
                </c:pt>
                <c:pt idx="97">
                  <c:v>517.00824857752</c:v>
                </c:pt>
                <c:pt idx="98">
                  <c:v>523.576204717838</c:v>
                </c:pt>
                <c:pt idx="99">
                  <c:v>530.36955028724</c:v>
                </c:pt>
                <c:pt idx="100">
                  <c:v>537.399325832196</c:v>
                </c:pt>
                <c:pt idx="101">
                  <c:v>544.677315598264</c:v>
                </c:pt>
                <c:pt idx="102">
                  <c:v>552.216111075337</c:v>
                </c:pt>
                <c:pt idx="103">
                  <c:v>560.029181177257</c:v>
                </c:pt>
                <c:pt idx="104">
                  <c:v>568.130949878308</c:v>
                </c:pt>
                <c:pt idx="105">
                  <c:v>576.536882247739</c:v>
                </c:pt>
                <c:pt idx="106">
                  <c:v>585.263579961767</c:v>
                </c:pt>
                <c:pt idx="107">
                  <c:v>594.328887534034</c:v>
                </c:pt>
                <c:pt idx="108">
                  <c:v>603.752010694829</c:v>
                </c:pt>
                <c:pt idx="109">
                  <c:v>613.553648571736</c:v>
                </c:pt>
                <c:pt idx="110">
                  <c:v>623.75614158649</c:v>
                </c:pt>
                <c:pt idx="111">
                  <c:v>634.383637292603</c:v>
                </c:pt>
                <c:pt idx="112">
                  <c:v>645.462276745662</c:v>
                </c:pt>
                <c:pt idx="113">
                  <c:v>657.020404435264</c:v>
                </c:pt>
                <c:pt idx="114">
                  <c:v>669.088805329283</c:v>
                </c:pt>
                <c:pt idx="115">
                  <c:v>681.700973206258</c:v>
                </c:pt>
                <c:pt idx="116">
                  <c:v>694.893415203368</c:v>
                </c:pt>
                <c:pt idx="117">
                  <c:v>708.705998414936</c:v>
                </c:pt>
                <c:pt idx="118">
                  <c:v>723.182345476259</c:v>
                </c:pt>
                <c:pt idx="119">
                  <c:v>738.370287406413</c:v>
                </c:pt>
                <c:pt idx="120">
                  <c:v>754.322383620485</c:v>
                </c:pt>
                <c:pt idx="121">
                  <c:v>771.096521032091</c:v>
                </c:pt>
                <c:pt idx="122">
                  <c:v>788.756606648247</c:v>
                </c:pt>
                <c:pt idx="123">
                  <c:v>807.37337113647</c:v>
                </c:pt>
                <c:pt idx="124">
                  <c:v>827.025304682157</c:v>
                </c:pt>
                <c:pt idx="125">
                  <c:v>847.799751267466</c:v>
                </c:pt>
                <c:pt idx="126">
                  <c:v>869.794193574364</c:v>
                </c:pt>
                <c:pt idx="127">
                  <c:v>893.117768420598</c:v>
                </c:pt>
                <c:pt idx="128">
                  <c:v>917.893062482272</c:v>
                </c:pt>
                <c:pt idx="129">
                  <c:v>944.258250721157</c:v>
                </c:pt>
                <c:pt idx="130">
                  <c:v>972.369656345559</c:v>
                </c:pt>
                <c:pt idx="131">
                  <c:v>1002.40483256389</c:v>
                </c:pt>
                <c:pt idx="132">
                  <c:v>1034.56629460605</c:v>
                </c:pt>
                <c:pt idx="133">
                  <c:v>1069.08606796433</c:v>
                </c:pt>
                <c:pt idx="134">
                  <c:v>1106.23126904742</c:v>
                </c:pt>
                <c:pt idx="135">
                  <c:v>-28.1254584414342</c:v>
                </c:pt>
                <c:pt idx="136">
                  <c:v>-28.1231353059499</c:v>
                </c:pt>
                <c:pt idx="137">
                  <c:v>-28.1149465117178</c:v>
                </c:pt>
                <c:pt idx="138">
                  <c:v>-28.1067601018695</c:v>
                </c:pt>
                <c:pt idx="139">
                  <c:v>-28.0985760757109</c:v>
                </c:pt>
                <c:pt idx="140">
                  <c:v>-28.0903944325478</c:v>
                </c:pt>
                <c:pt idx="141">
                  <c:v>-28.0822151716864</c:v>
                </c:pt>
                <c:pt idx="142">
                  <c:v>-28.074038292433</c:v>
                </c:pt>
                <c:pt idx="143">
                  <c:v>-28.0658637940941</c:v>
                </c:pt>
                <c:pt idx="144">
                  <c:v>-28.0576916759765</c:v>
                </c:pt>
                <c:pt idx="145">
                  <c:v>-28.0495219373871</c:v>
                </c:pt>
                <c:pt idx="146">
                  <c:v>-28.0413545776331</c:v>
                </c:pt>
                <c:pt idx="147">
                  <c:v>-28.0331895960217</c:v>
                </c:pt>
                <c:pt idx="148">
                  <c:v>-28.0250269918605</c:v>
                </c:pt>
                <c:pt idx="149">
                  <c:v>-28.0168667644574</c:v>
                </c:pt>
                <c:pt idx="150">
                  <c:v>-28.0087089131201</c:v>
                </c:pt>
                <c:pt idx="151">
                  <c:v>-28.0005534371569</c:v>
                </c:pt>
                <c:pt idx="152">
                  <c:v>-27.9924003358761</c:v>
                </c:pt>
                <c:pt idx="153">
                  <c:v>-27.9842496085862</c:v>
                </c:pt>
                <c:pt idx="154">
                  <c:v>-27.9761012545961</c:v>
                </c:pt>
                <c:pt idx="155">
                  <c:v>-27.9679552732146</c:v>
                </c:pt>
                <c:pt idx="156">
                  <c:v>-27.9598116637509</c:v>
                </c:pt>
                <c:pt idx="157">
                  <c:v>-27.9516704255143</c:v>
                </c:pt>
                <c:pt idx="158">
                  <c:v>-27.9435315578145</c:v>
                </c:pt>
                <c:pt idx="159">
                  <c:v>-27.9353950599611</c:v>
                </c:pt>
                <c:pt idx="160">
                  <c:v>-27.9272609312642</c:v>
                </c:pt>
                <c:pt idx="161">
                  <c:v>-27.9191291710338</c:v>
                </c:pt>
                <c:pt idx="162">
                  <c:v>-27.9109997785804</c:v>
                </c:pt>
                <c:pt idx="163">
                  <c:v>-27.9028727532145</c:v>
                </c:pt>
                <c:pt idx="164">
                  <c:v>-27.8947480942468</c:v>
                </c:pt>
                <c:pt idx="165">
                  <c:v>-27.8866258009884</c:v>
                </c:pt>
                <c:pt idx="166">
                  <c:v>-27.8785058727504</c:v>
                </c:pt>
                <c:pt idx="167">
                  <c:v>-27.870388308844</c:v>
                </c:pt>
                <c:pt idx="168">
                  <c:v>-27.862273108581</c:v>
                </c:pt>
                <c:pt idx="169">
                  <c:v>-27.8541602712731</c:v>
                </c:pt>
                <c:pt idx="170">
                  <c:v>-27.8460497962322</c:v>
                </c:pt>
                <c:pt idx="171">
                  <c:v>-27.8379416827705</c:v>
                </c:pt>
                <c:pt idx="172">
                  <c:v>-27.8298359302003</c:v>
                </c:pt>
                <c:pt idx="173">
                  <c:v>-27.8217325378343</c:v>
                </c:pt>
                <c:pt idx="174">
                  <c:v>-27.8136315049852</c:v>
                </c:pt>
                <c:pt idx="175">
                  <c:v>-27.8055328309659</c:v>
                </c:pt>
                <c:pt idx="176">
                  <c:v>-27.7974365150896</c:v>
                </c:pt>
                <c:pt idx="177">
                  <c:v>-27.7893425566697</c:v>
                </c:pt>
                <c:pt idx="178">
                  <c:v>-27.7812509550198</c:v>
                </c:pt>
                <c:pt idx="179">
                  <c:v>-27.7731617094535</c:v>
                </c:pt>
                <c:pt idx="180">
                  <c:v>-27.7650748192849</c:v>
                </c:pt>
                <c:pt idx="181">
                  <c:v>-27.7569902838282</c:v>
                </c:pt>
                <c:pt idx="182">
                  <c:v>-27.7489081023977</c:v>
                </c:pt>
                <c:pt idx="183">
                  <c:v>-27.7408282743079</c:v>
                </c:pt>
                <c:pt idx="184">
                  <c:v>-27.7327507988736</c:v>
                </c:pt>
                <c:pt idx="185">
                  <c:v>-27.7246756754099</c:v>
                </c:pt>
                <c:pt idx="186">
                  <c:v>-27.7166029032318</c:v>
                </c:pt>
                <c:pt idx="187">
                  <c:v>-27.7085324816547</c:v>
                </c:pt>
                <c:pt idx="188">
                  <c:v>-27.7004644099941</c:v>
                </c:pt>
                <c:pt idx="189">
                  <c:v>-27.6923986875659</c:v>
                </c:pt>
                <c:pt idx="190">
                  <c:v>-27.684335313686</c:v>
                </c:pt>
                <c:pt idx="191">
                  <c:v>-27.6762742876706</c:v>
                </c:pt>
                <c:pt idx="192">
                  <c:v>-27.6682156088359</c:v>
                </c:pt>
                <c:pt idx="193">
                  <c:v>-27.6601592764986</c:v>
                </c:pt>
                <c:pt idx="194">
                  <c:v>-27.6521052899754</c:v>
                </c:pt>
                <c:pt idx="195">
                  <c:v>-27.6440536485833</c:v>
                </c:pt>
                <c:pt idx="196">
                  <c:v>-27.6360043516394</c:v>
                </c:pt>
                <c:pt idx="197">
                  <c:v>-27.6279573984611</c:v>
                </c:pt>
                <c:pt idx="198">
                  <c:v>-27.6199127883659</c:v>
                </c:pt>
                <c:pt idx="199">
                  <c:v>-27.6118705206716</c:v>
                </c:pt>
                <c:pt idx="200">
                  <c:v>-27.6038305946961</c:v>
                </c:pt>
                <c:pt idx="201">
                  <c:v>-27.5957930097576</c:v>
                </c:pt>
                <c:pt idx="202">
                  <c:v>-27.5877577651744</c:v>
                </c:pt>
                <c:pt idx="203">
                  <c:v>-27.579724860265</c:v>
                </c:pt>
                <c:pt idx="204">
                  <c:v>-27.5716942943483</c:v>
                </c:pt>
                <c:pt idx="205">
                  <c:v>-27.563666066743</c:v>
                </c:pt>
                <c:pt idx="206">
                  <c:v>-27.5556401767685</c:v>
                </c:pt>
                <c:pt idx="207">
                  <c:v>-27.547616623744</c:v>
                </c:pt>
                <c:pt idx="208">
                  <c:v>-27.539595406989</c:v>
                </c:pt>
                <c:pt idx="209">
                  <c:v>-27.5315765258234</c:v>
                </c:pt>
                <c:pt idx="210">
                  <c:v>-27.5235599795669</c:v>
                </c:pt>
                <c:pt idx="211">
                  <c:v>-27.5155457675398</c:v>
                </c:pt>
                <c:pt idx="212">
                  <c:v>-27.5075338890624</c:v>
                </c:pt>
                <c:pt idx="213">
                  <c:v>-27.4995243434551</c:v>
                </c:pt>
                <c:pt idx="214">
                  <c:v>-27.4915171300388</c:v>
                </c:pt>
                <c:pt idx="215">
                  <c:v>-27.4835122481344</c:v>
                </c:pt>
                <c:pt idx="216">
                  <c:v>-27.4755096970628</c:v>
                </c:pt>
                <c:pt idx="217">
                  <c:v>-27.4675094761456</c:v>
                </c:pt>
                <c:pt idx="218">
                  <c:v>-27.4595115847042</c:v>
                </c:pt>
                <c:pt idx="219">
                  <c:v>-27.4515160220602</c:v>
                </c:pt>
                <c:pt idx="220">
                  <c:v>-27.4435227875357</c:v>
                </c:pt>
                <c:pt idx="221">
                  <c:v>-27.4355318804527</c:v>
                </c:pt>
                <c:pt idx="222">
                  <c:v>-27.4275433001335</c:v>
                </c:pt>
                <c:pt idx="223">
                  <c:v>-27.4195570459007</c:v>
                </c:pt>
              </c:numCache>
            </c:numRef>
          </c:yVal>
          <c:smooth val="1"/>
        </c:ser>
        <c:ser>
          <c:idx val="2"/>
          <c:order val="2"/>
          <c:spPr>
            <a:solidFill>
              <a:srgbClr val="00ff00"/>
            </a:solidFill>
            <a:ln w="126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Berechnung!$A$2:$A$225</c:f>
              <c:numCache>
                <c:formatCode>General</c:formatCode>
                <c:ptCount val="22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0.760000000000001</c:v>
                </c:pt>
                <c:pt idx="77">
                  <c:v>0.770000000000001</c:v>
                </c:pt>
                <c:pt idx="78">
                  <c:v>0.780000000000001</c:v>
                </c:pt>
                <c:pt idx="79">
                  <c:v>0.790000000000001</c:v>
                </c:pt>
                <c:pt idx="80">
                  <c:v>0.800000000000001</c:v>
                </c:pt>
                <c:pt idx="81">
                  <c:v>0.810000000000001</c:v>
                </c:pt>
                <c:pt idx="82">
                  <c:v>0.820000000000001</c:v>
                </c:pt>
                <c:pt idx="83">
                  <c:v>0.830000000000001</c:v>
                </c:pt>
                <c:pt idx="84">
                  <c:v>0.840000000000001</c:v>
                </c:pt>
                <c:pt idx="85">
                  <c:v>0.850000000000001</c:v>
                </c:pt>
                <c:pt idx="86">
                  <c:v>0.860000000000001</c:v>
                </c:pt>
                <c:pt idx="87">
                  <c:v>0.870000000000001</c:v>
                </c:pt>
                <c:pt idx="88">
                  <c:v>0.880000000000001</c:v>
                </c:pt>
                <c:pt idx="89">
                  <c:v>0.890000000000001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</c:numCache>
            </c:numRef>
          </c:xVal>
          <c:yVal>
            <c:numRef>
              <c:f>Berechnung!$P$2:$P$225</c:f>
              <c:numCache>
                <c:formatCode>0</c:formatCode>
                <c:ptCount val="224"/>
                <c:pt idx="0">
                  <c:v>466.188886907545</c:v>
                </c:pt>
                <c:pt idx="1">
                  <c:v>467.038744726678</c:v>
                </c:pt>
                <c:pt idx="2">
                  <c:v>467.876270839875</c:v>
                </c:pt>
                <c:pt idx="3">
                  <c:v>468.730327204952</c:v>
                </c:pt>
                <c:pt idx="4">
                  <c:v>469.601077748708</c:v>
                </c:pt>
                <c:pt idx="5">
                  <c:v>470.488690482295</c:v>
                </c:pt>
                <c:pt idx="6">
                  <c:v>471.393337587794</c:v>
                </c:pt>
                <c:pt idx="7">
                  <c:v>472.315195507573</c:v>
                </c:pt>
                <c:pt idx="8">
                  <c:v>473.254445036535</c:v>
                </c:pt>
                <c:pt idx="9">
                  <c:v>474.211271417326</c:v>
                </c:pt>
                <c:pt idx="10">
                  <c:v>475.185864438628</c:v>
                </c:pt>
                <c:pt idx="11">
                  <c:v>476.17841853662</c:v>
                </c:pt>
                <c:pt idx="12">
                  <c:v>477.189132899728</c:v>
                </c:pt>
                <c:pt idx="13">
                  <c:v>478.218211576765</c:v>
                </c:pt>
                <c:pt idx="14">
                  <c:v>479.265863588592</c:v>
                </c:pt>
                <c:pt idx="15">
                  <c:v>480.332303043406</c:v>
                </c:pt>
                <c:pt idx="16">
                  <c:v>481.417749255791</c:v>
                </c:pt>
                <c:pt idx="17">
                  <c:v>482.522426869664</c:v>
                </c:pt>
                <c:pt idx="18">
                  <c:v>483.646565985249</c:v>
                </c:pt>
                <c:pt idx="19">
                  <c:v>484.790402290227</c:v>
                </c:pt>
                <c:pt idx="20">
                  <c:v>485.954177195209</c:v>
                </c:pt>
                <c:pt idx="21">
                  <c:v>487.138137973684</c:v>
                </c:pt>
                <c:pt idx="22">
                  <c:v>488.342537906622</c:v>
                </c:pt>
                <c:pt idx="23">
                  <c:v>489.567636431871</c:v>
                </c:pt>
                <c:pt idx="24">
                  <c:v>490.813699298561</c:v>
                </c:pt>
                <c:pt idx="25">
                  <c:v>492.080998726671</c:v>
                </c:pt>
                <c:pt idx="26">
                  <c:v>493.369813571963</c:v>
                </c:pt>
                <c:pt idx="27">
                  <c:v>494.680429496493</c:v>
                </c:pt>
                <c:pt idx="28">
                  <c:v>496.013139144889</c:v>
                </c:pt>
                <c:pt idx="29">
                  <c:v>497.368242326639</c:v>
                </c:pt>
                <c:pt idx="30">
                  <c:v>498.746046204598</c:v>
                </c:pt>
                <c:pt idx="31">
                  <c:v>500.146865489966</c:v>
                </c:pt>
                <c:pt idx="32">
                  <c:v>501.571022643987</c:v>
                </c:pt>
                <c:pt idx="33">
                  <c:v>503.018848086624</c:v>
                </c:pt>
                <c:pt idx="34">
                  <c:v>504.490680412492</c:v>
                </c:pt>
                <c:pt idx="35">
                  <c:v>505.986866614328</c:v>
                </c:pt>
                <c:pt idx="36">
                  <c:v>507.507762314308</c:v>
                </c:pt>
                <c:pt idx="37">
                  <c:v>509.053732003513</c:v>
                </c:pt>
                <c:pt idx="38">
                  <c:v>510.625149289877</c:v>
                </c:pt>
                <c:pt idx="39">
                  <c:v>512.222397154971</c:v>
                </c:pt>
                <c:pt idx="40">
                  <c:v>513.845868219959</c:v>
                </c:pt>
                <c:pt idx="41">
                  <c:v>515.495965021129</c:v>
                </c:pt>
                <c:pt idx="42">
                  <c:v>517.173100295377</c:v>
                </c:pt>
                <c:pt idx="43">
                  <c:v>518.877697276065</c:v>
                </c:pt>
                <c:pt idx="44">
                  <c:v>520.610189999683</c:v>
                </c:pt>
                <c:pt idx="45">
                  <c:v>522.371023623776</c:v>
                </c:pt>
                <c:pt idx="46">
                  <c:v>524.160654756601</c:v>
                </c:pt>
                <c:pt idx="47">
                  <c:v>525.979551799033</c:v>
                </c:pt>
                <c:pt idx="48">
                  <c:v>527.828195299226</c:v>
                </c:pt>
                <c:pt idx="49">
                  <c:v>529.707078320597</c:v>
                </c:pt>
                <c:pt idx="50">
                  <c:v>531.616706823691</c:v>
                </c:pt>
                <c:pt idx="51">
                  <c:v>533.557600062569</c:v>
                </c:pt>
                <c:pt idx="52">
                  <c:v>535.530290996313</c:v>
                </c:pt>
                <c:pt idx="53">
                  <c:v>537.535326716363</c:v>
                </c:pt>
                <c:pt idx="54">
                  <c:v>539.57326889036</c:v>
                </c:pt>
                <c:pt idx="55">
                  <c:v>541.644694223255</c:v>
                </c:pt>
                <c:pt idx="56">
                  <c:v>543.750194936454</c:v>
                </c:pt>
                <c:pt idx="57">
                  <c:v>545.890379265833</c:v>
                </c:pt>
                <c:pt idx="58">
                  <c:v>548.065871979473</c:v>
                </c:pt>
                <c:pt idx="59">
                  <c:v>550.277314916033</c:v>
                </c:pt>
                <c:pt idx="60">
                  <c:v>552.525367544727</c:v>
                </c:pt>
                <c:pt idx="61">
                  <c:v>554.810707547895</c:v>
                </c:pt>
                <c:pt idx="62">
                  <c:v>557.134031427261</c:v>
                </c:pt>
                <c:pt idx="63">
                  <c:v>559.496055134973</c:v>
                </c:pt>
                <c:pt idx="64">
                  <c:v>561.897514730627</c:v>
                </c:pt>
                <c:pt idx="65">
                  <c:v>564.33916706552</c:v>
                </c:pt>
                <c:pt idx="66">
                  <c:v>566.821790495451</c:v>
                </c:pt>
                <c:pt idx="67">
                  <c:v>569.346185623459</c:v>
                </c:pt>
                <c:pt idx="68">
                  <c:v>571.913176073974</c:v>
                </c:pt>
                <c:pt idx="69">
                  <c:v>574.52360929993</c:v>
                </c:pt>
                <c:pt idx="70">
                  <c:v>577.178357424493</c:v>
                </c:pt>
                <c:pt idx="71">
                  <c:v>579.878318119125</c:v>
                </c:pt>
                <c:pt idx="72">
                  <c:v>582.624415519836</c:v>
                </c:pt>
                <c:pt idx="73">
                  <c:v>585.417601183566</c:v>
                </c:pt>
                <c:pt idx="74">
                  <c:v>588.25885508675</c:v>
                </c:pt>
                <c:pt idx="75">
                  <c:v>591.149186668254</c:v>
                </c:pt>
                <c:pt idx="76">
                  <c:v>594.089635918988</c:v>
                </c:pt>
                <c:pt idx="77">
                  <c:v>597.081274520652</c:v>
                </c:pt>
                <c:pt idx="78">
                  <c:v>600.125207036207</c:v>
                </c:pt>
                <c:pt idx="79">
                  <c:v>603.222572154831</c:v>
                </c:pt>
                <c:pt idx="80">
                  <c:v>606.374543994282</c:v>
                </c:pt>
                <c:pt idx="81">
                  <c:v>609.582333463781</c:v>
                </c:pt>
                <c:pt idx="82">
                  <c:v>612.847189690709</c:v>
                </c:pt>
                <c:pt idx="83">
                  <c:v>616.170401514634</c:v>
                </c:pt>
                <c:pt idx="84">
                  <c:v>619.553299052391</c:v>
                </c:pt>
                <c:pt idx="85">
                  <c:v>622.997255338185</c:v>
                </c:pt>
                <c:pt idx="86">
                  <c:v>626.503688042953</c:v>
                </c:pt>
                <c:pt idx="87">
                  <c:v>630.074061277461</c:v>
                </c:pt>
                <c:pt idx="88">
                  <c:v>633.709887483956</c:v>
                </c:pt>
                <c:pt idx="89">
                  <c:v>637.412729421461</c:v>
                </c:pt>
                <c:pt idx="90">
                  <c:v>641.184202250178</c:v>
                </c:pt>
                <c:pt idx="91">
                  <c:v>645.0259757208</c:v>
                </c:pt>
                <c:pt idx="92">
                  <c:v>648.939776474954</c:v>
                </c:pt>
                <c:pt idx="93">
                  <c:v>652.927390463403</c:v>
                </c:pt>
                <c:pt idx="94">
                  <c:v>656.990665489088</c:v>
                </c:pt>
                <c:pt idx="95">
                  <c:v>661.131513882608</c:v>
                </c:pt>
                <c:pt idx="96">
                  <c:v>665.351915318231</c:v>
                </c:pt>
                <c:pt idx="97">
                  <c:v>669.653919779141</c:v>
                </c:pt>
                <c:pt idx="98">
                  <c:v>674.039650681212</c:v>
                </c:pt>
                <c:pt idx="99">
                  <c:v>678.511308165282</c:v>
                </c:pt>
                <c:pt idx="100">
                  <c:v>683.071172568639</c:v>
                </c:pt>
                <c:pt idx="101">
                  <c:v>687.721608087191</c:v>
                </c:pt>
                <c:pt idx="102">
                  <c:v>692.465066640644</c:v>
                </c:pt>
                <c:pt idx="103">
                  <c:v>697.304091953959</c:v>
                </c:pt>
                <c:pt idx="104">
                  <c:v>702.241323869311</c:v>
                </c:pt>
                <c:pt idx="105">
                  <c:v>707.279502903906</c:v>
                </c:pt>
                <c:pt idx="106">
                  <c:v>712.421475070153</c:v>
                </c:pt>
                <c:pt idx="107">
                  <c:v>717.670196975977</c:v>
                </c:pt>
                <c:pt idx="108">
                  <c:v>723.028741224468</c:v>
                </c:pt>
                <c:pt idx="109">
                  <c:v>728.500302133549</c:v>
                </c:pt>
                <c:pt idx="110">
                  <c:v>734.088201798027</c:v>
                </c:pt>
                <c:pt idx="111">
                  <c:v>739.79589651817</c:v>
                </c:pt>
                <c:pt idx="112">
                  <c:v>745.626983620932</c:v>
                </c:pt>
                <c:pt idx="113">
                  <c:v>751.58520870211</c:v>
                </c:pt>
                <c:pt idx="114">
                  <c:v>757.674473320035</c:v>
                </c:pt>
                <c:pt idx="115">
                  <c:v>763.898843174004</c:v>
                </c:pt>
                <c:pt idx="116">
                  <c:v>770.262556803471</c:v>
                </c:pt>
                <c:pt idx="117">
                  <c:v>776.770034847097</c:v>
                </c:pt>
                <c:pt idx="118">
                  <c:v>783.425889904161</c:v>
                </c:pt>
                <c:pt idx="119">
                  <c:v>790.234937044568</c:v>
                </c:pt>
                <c:pt idx="120">
                  <c:v>797.202205017775</c:v>
                </c:pt>
                <c:pt idx="121">
                  <c:v>804.332948215489</c:v>
                </c:pt>
                <c:pt idx="122">
                  <c:v>811.632659447954</c:v>
                </c:pt>
                <c:pt idx="123">
                  <c:v>819.107083599136</c:v>
                </c:pt>
                <c:pt idx="124">
                  <c:v>826.762232232193</c:v>
                </c:pt>
                <c:pt idx="125">
                  <c:v>834.604399223283</c:v>
                </c:pt>
                <c:pt idx="126">
                  <c:v>842.640177509245</c:v>
                </c:pt>
                <c:pt idx="127">
                  <c:v>850.876477042835</c:v>
                </c:pt>
                <c:pt idx="128">
                  <c:v>859.320544058401</c:v>
                </c:pt>
                <c:pt idx="129">
                  <c:v>867.979981760959</c:v>
                </c:pt>
                <c:pt idx="130">
                  <c:v>876.862772562939</c:v>
                </c:pt>
                <c:pt idx="131">
                  <c:v>885.977302005417</c:v>
                </c:pt>
                <c:pt idx="132">
                  <c:v>895.332384514658</c:v>
                </c:pt>
                <c:pt idx="133">
                  <c:v>904.937291160417</c:v>
                </c:pt>
                <c:pt idx="134">
                  <c:v>914.801779599953</c:v>
                </c:pt>
                <c:pt idx="135">
                  <c:v>924.936126411277</c:v>
                </c:pt>
                <c:pt idx="136">
                  <c:v>935.351162041112</c:v>
                </c:pt>
                <c:pt idx="137">
                  <c:v>946.058308617697</c:v>
                </c:pt>
                <c:pt idx="138">
                  <c:v>957.069620906326</c:v>
                </c:pt>
                <c:pt idx="139">
                  <c:v>968.397830716722</c:v>
                </c:pt>
                <c:pt idx="140">
                  <c:v>980.056395106619</c:v>
                </c:pt>
                <c:pt idx="141">
                  <c:v>992.059548765781</c:v>
                </c:pt>
                <c:pt idx="142">
                  <c:v>1004.42236100974</c:v>
                </c:pt>
                <c:pt idx="143">
                  <c:v>1017.16079786378</c:v>
                </c:pt>
                <c:pt idx="144">
                  <c:v>1030.29178977569</c:v>
                </c:pt>
                <c:pt idx="145">
                  <c:v>1043.83330556203</c:v>
                </c:pt>
                <c:pt idx="146">
                  <c:v>1057.80443326817</c:v>
                </c:pt>
                <c:pt idx="147">
                  <c:v>1072.22546870826</c:v>
                </c:pt>
                <c:pt idx="148">
                  <c:v>1087.1180125503</c:v>
                </c:pt>
                <c:pt idx="149">
                  <c:v>1102.50507692443</c:v>
                </c:pt>
                <c:pt idx="150">
                  <c:v>1118.41120266288</c:v>
                </c:pt>
                <c:pt idx="151">
                  <c:v>1134.8625884298</c:v>
                </c:pt>
                <c:pt idx="152">
                  <c:v>1151.8872331725</c:v>
                </c:pt>
                <c:pt idx="153">
                  <c:v>1169.51509352606</c:v>
                </c:pt>
                <c:pt idx="154">
                  <c:v>1187.77825803589</c:v>
                </c:pt>
                <c:pt idx="155">
                  <c:v>1206.71114033344</c:v>
                </c:pt>
                <c:pt idx="156">
                  <c:v>1226.35069371582</c:v>
                </c:pt>
                <c:pt idx="157">
                  <c:v>1246.73664994929</c:v>
                </c:pt>
                <c:pt idx="158">
                  <c:v>1267.91178554935</c:v>
                </c:pt>
                <c:pt idx="159">
                  <c:v>1289.92221929932</c:v>
                </c:pt>
                <c:pt idx="160">
                  <c:v>1312.81774536972</c:v>
                </c:pt>
                <c:pt idx="161">
                  <c:v>1336.65220711153</c:v>
                </c:pt>
                <c:pt idx="162">
                  <c:v>1361.48391743967</c:v>
                </c:pt>
                <c:pt idx="163">
                  <c:v>1387.37613272819</c:v>
                </c:pt>
                <c:pt idx="164">
                  <c:v>1414.39758833911</c:v>
                </c:pt>
                <c:pt idx="165">
                  <c:v>1442.62310534781</c:v>
                </c:pt>
                <c:pt idx="166">
                  <c:v>1472.13427976211</c:v>
                </c:pt>
                <c:pt idx="167">
                  <c:v>1503.02026762927</c:v>
                </c:pt>
                <c:pt idx="168">
                  <c:v>1535.37868197022</c:v>
                </c:pt>
                <c:pt idx="169">
                  <c:v>1569.31662058283</c:v>
                </c:pt>
                <c:pt idx="170">
                  <c:v>1604.95184755545</c:v>
                </c:pt>
                <c:pt idx="171">
                  <c:v>1642.41415600553</c:v>
                </c:pt>
                <c:pt idx="172">
                  <c:v>1681.84694533671</c:v>
                </c:pt>
                <c:pt idx="173">
                  <c:v>1723.40905348824</c:v>
                </c:pt>
                <c:pt idx="174">
                  <c:v>1767.27689362221</c:v>
                </c:pt>
                <c:pt idx="175">
                  <c:v>1813.6469559674</c:v>
                </c:pt>
                <c:pt idx="176">
                  <c:v>-59.1140625939606</c:v>
                </c:pt>
                <c:pt idx="177">
                  <c:v>-59.1913073757555</c:v>
                </c:pt>
                <c:pt idx="178">
                  <c:v>-59.1693391239563</c:v>
                </c:pt>
                <c:pt idx="179">
                  <c:v>-59.1473790254504</c:v>
                </c:pt>
                <c:pt idx="180">
                  <c:v>-59.1254270772118</c:v>
                </c:pt>
                <c:pt idx="181">
                  <c:v>-59.1034832762155</c:v>
                </c:pt>
                <c:pt idx="182">
                  <c:v>-59.0815476194377</c:v>
                </c:pt>
                <c:pt idx="183">
                  <c:v>-59.059620103856</c:v>
                </c:pt>
                <c:pt idx="184">
                  <c:v>-59.0377007264486</c:v>
                </c:pt>
                <c:pt idx="185">
                  <c:v>-59.0157894841952</c:v>
                </c:pt>
                <c:pt idx="186">
                  <c:v>-58.9938863740767</c:v>
                </c:pt>
                <c:pt idx="187">
                  <c:v>-58.9719913930746</c:v>
                </c:pt>
                <c:pt idx="188">
                  <c:v>-58.9501045381722</c:v>
                </c:pt>
                <c:pt idx="189">
                  <c:v>-58.9282258063533</c:v>
                </c:pt>
                <c:pt idx="190">
                  <c:v>-58.9063551946033</c:v>
                </c:pt>
                <c:pt idx="191">
                  <c:v>-58.8844926999084</c:v>
                </c:pt>
                <c:pt idx="192">
                  <c:v>-58.8626383192561</c:v>
                </c:pt>
                <c:pt idx="193">
                  <c:v>-58.8407920496349</c:v>
                </c:pt>
                <c:pt idx="194">
                  <c:v>-58.8189538880346</c:v>
                </c:pt>
                <c:pt idx="195">
                  <c:v>-58.7971238314458</c:v>
                </c:pt>
                <c:pt idx="196">
                  <c:v>-58.7753018768606</c:v>
                </c:pt>
                <c:pt idx="197">
                  <c:v>-58.7534880212719</c:v>
                </c:pt>
                <c:pt idx="198">
                  <c:v>-58.7316822616738</c:v>
                </c:pt>
                <c:pt idx="199">
                  <c:v>-58.7098845950617</c:v>
                </c:pt>
                <c:pt idx="200">
                  <c:v>-58.6880950184319</c:v>
                </c:pt>
                <c:pt idx="201">
                  <c:v>-58.6663135287818</c:v>
                </c:pt>
                <c:pt idx="202">
                  <c:v>-58.6445401231102</c:v>
                </c:pt>
                <c:pt idx="203">
                  <c:v>-58.6227747984166</c:v>
                </c:pt>
                <c:pt idx="204">
                  <c:v>-58.601017551702</c:v>
                </c:pt>
                <c:pt idx="205">
                  <c:v>-58.5792683799682</c:v>
                </c:pt>
                <c:pt idx="206">
                  <c:v>-58.5575272802183</c:v>
                </c:pt>
                <c:pt idx="207">
                  <c:v>-58.5357942494565</c:v>
                </c:pt>
                <c:pt idx="208">
                  <c:v>-58.5140692846881</c:v>
                </c:pt>
                <c:pt idx="209">
                  <c:v>-58.4923523829194</c:v>
                </c:pt>
                <c:pt idx="210">
                  <c:v>-58.470643541158</c:v>
                </c:pt>
                <c:pt idx="211">
                  <c:v>-58.4489427564124</c:v>
                </c:pt>
                <c:pt idx="212">
                  <c:v>-58.4272500256923</c:v>
                </c:pt>
                <c:pt idx="213">
                  <c:v>-58.4055653460087</c:v>
                </c:pt>
                <c:pt idx="214">
                  <c:v>-58.3838887143735</c:v>
                </c:pt>
                <c:pt idx="215">
                  <c:v>-58.3622201277996</c:v>
                </c:pt>
                <c:pt idx="216">
                  <c:v>-58.3405595833014</c:v>
                </c:pt>
                <c:pt idx="217">
                  <c:v>-58.3189070778939</c:v>
                </c:pt>
                <c:pt idx="218">
                  <c:v>-58.2972626085936</c:v>
                </c:pt>
                <c:pt idx="219">
                  <c:v>-58.275626172418</c:v>
                </c:pt>
                <c:pt idx="220">
                  <c:v>-58.2539977663856</c:v>
                </c:pt>
                <c:pt idx="221">
                  <c:v>-58.2323773875162</c:v>
                </c:pt>
                <c:pt idx="222">
                  <c:v>-58.2107650328306</c:v>
                </c:pt>
                <c:pt idx="223">
                  <c:v>-58.1891606993506</c:v>
                </c:pt>
              </c:numCache>
            </c:numRef>
          </c:yVal>
          <c:smooth val="1"/>
        </c:ser>
        <c:ser>
          <c:idx val="3"/>
          <c:order val="3"/>
          <c:spPr>
            <a:solidFill>
              <a:srgbClr val="00ffff"/>
            </a:solidFill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Berechnung!$A$2:$A$225</c:f>
              <c:numCache>
                <c:formatCode>General</c:formatCode>
                <c:ptCount val="22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0.760000000000001</c:v>
                </c:pt>
                <c:pt idx="77">
                  <c:v>0.770000000000001</c:v>
                </c:pt>
                <c:pt idx="78">
                  <c:v>0.780000000000001</c:v>
                </c:pt>
                <c:pt idx="79">
                  <c:v>0.790000000000001</c:v>
                </c:pt>
                <c:pt idx="80">
                  <c:v>0.800000000000001</c:v>
                </c:pt>
                <c:pt idx="81">
                  <c:v>0.810000000000001</c:v>
                </c:pt>
                <c:pt idx="82">
                  <c:v>0.820000000000001</c:v>
                </c:pt>
                <c:pt idx="83">
                  <c:v>0.830000000000001</c:v>
                </c:pt>
                <c:pt idx="84">
                  <c:v>0.840000000000001</c:v>
                </c:pt>
                <c:pt idx="85">
                  <c:v>0.850000000000001</c:v>
                </c:pt>
                <c:pt idx="86">
                  <c:v>0.860000000000001</c:v>
                </c:pt>
                <c:pt idx="87">
                  <c:v>0.870000000000001</c:v>
                </c:pt>
                <c:pt idx="88">
                  <c:v>0.880000000000001</c:v>
                </c:pt>
                <c:pt idx="89">
                  <c:v>0.890000000000001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</c:numCache>
            </c:numRef>
          </c:xVal>
          <c:yVal>
            <c:numRef>
              <c:f>Berechnung!$V$2:$V$225</c:f>
              <c:numCache>
                <c:formatCode>0</c:formatCode>
                <c:ptCount val="224"/>
                <c:pt idx="0">
                  <c:v>228.189443453772</c:v>
                </c:pt>
                <c:pt idx="1">
                  <c:v>228.614372363339</c:v>
                </c:pt>
                <c:pt idx="2">
                  <c:v>229.03344027787</c:v>
                </c:pt>
                <c:pt idx="3">
                  <c:v>229.460776229437</c:v>
                </c:pt>
                <c:pt idx="4">
                  <c:v>229.89646222343</c:v>
                </c:pt>
                <c:pt idx="5">
                  <c:v>230.340582308228</c:v>
                </c:pt>
                <c:pt idx="6">
                  <c:v>230.793222618505</c:v>
                </c:pt>
                <c:pt idx="7">
                  <c:v>231.254471419933</c:v>
                </c:pt>
                <c:pt idx="8">
                  <c:v>231.724419155322</c:v>
                </c:pt>
                <c:pt idx="9">
                  <c:v>232.203158492252</c:v>
                </c:pt>
                <c:pt idx="10">
                  <c:v>232.690784372235</c:v>
                </c:pt>
                <c:pt idx="11">
                  <c:v>233.187394061473</c:v>
                </c:pt>
                <c:pt idx="12">
                  <c:v>233.693087203254</c:v>
                </c:pt>
                <c:pt idx="13">
                  <c:v>234.207965872049</c:v>
                </c:pt>
                <c:pt idx="14">
                  <c:v>234.732134629365</c:v>
                </c:pt>
                <c:pt idx="15">
                  <c:v>235.265700581414</c:v>
                </c:pt>
                <c:pt idx="16">
                  <c:v>235.80877343867</c:v>
                </c:pt>
                <c:pt idx="17">
                  <c:v>236.361465577362</c:v>
                </c:pt>
                <c:pt idx="18">
                  <c:v>236.923892102997</c:v>
                </c:pt>
                <c:pt idx="19">
                  <c:v>237.496170915957</c:v>
                </c:pt>
                <c:pt idx="20">
                  <c:v>238.07842277927</c:v>
                </c:pt>
                <c:pt idx="21">
                  <c:v>238.670771388614</c:v>
                </c:pt>
                <c:pt idx="22">
                  <c:v>239.273343444651</c:v>
                </c:pt>
                <c:pt idx="23">
                  <c:v>239.886268727755</c:v>
                </c:pt>
                <c:pt idx="24">
                  <c:v>240.509680175254</c:v>
                </c:pt>
                <c:pt idx="25">
                  <c:v>241.143713961242</c:v>
                </c:pt>
                <c:pt idx="26">
                  <c:v>241.788509579088</c:v>
                </c:pt>
                <c:pt idx="27">
                  <c:v>242.444209926723</c:v>
                </c:pt>
                <c:pt idx="28">
                  <c:v>243.110961394827</c:v>
                </c:pt>
                <c:pt idx="29">
                  <c:v>243.788913958</c:v>
                </c:pt>
                <c:pt idx="30">
                  <c:v>244.478221269067</c:v>
                </c:pt>
                <c:pt idx="31">
                  <c:v>245.179040756607</c:v>
                </c:pt>
                <c:pt idx="32">
                  <c:v>245.891533725845</c:v>
                </c:pt>
                <c:pt idx="33">
                  <c:v>246.615865463034</c:v>
                </c:pt>
                <c:pt idx="34">
                  <c:v>247.352205343472</c:v>
                </c:pt>
                <c:pt idx="35">
                  <c:v>248.100726943284</c:v>
                </c:pt>
                <c:pt idx="36">
                  <c:v>248.86160815513</c:v>
                </c:pt>
                <c:pt idx="37">
                  <c:v>249.635031307991</c:v>
                </c:pt>
                <c:pt idx="38">
                  <c:v>250.421183291197</c:v>
                </c:pt>
                <c:pt idx="39">
                  <c:v>251.220255682873</c:v>
                </c:pt>
                <c:pt idx="40">
                  <c:v>252.032444882976</c:v>
                </c:pt>
                <c:pt idx="41">
                  <c:v>252.857952251122</c:v>
                </c:pt>
                <c:pt idx="42">
                  <c:v>253.696984249387</c:v>
                </c:pt>
                <c:pt idx="43">
                  <c:v>254.549752590299</c:v>
                </c:pt>
                <c:pt idx="44">
                  <c:v>255.41647439024</c:v>
                </c:pt>
                <c:pt idx="45">
                  <c:v>256.297372328473</c:v>
                </c:pt>
                <c:pt idx="46">
                  <c:v>257.192674812045</c:v>
                </c:pt>
                <c:pt idx="47">
                  <c:v>258.102616146813</c:v>
                </c:pt>
                <c:pt idx="48">
                  <c:v>259.027436714851</c:v>
                </c:pt>
                <c:pt idx="49">
                  <c:v>259.967383158519</c:v>
                </c:pt>
                <c:pt idx="50">
                  <c:v>260.922708571484</c:v>
                </c:pt>
                <c:pt idx="51">
                  <c:v>261.89367269699</c:v>
                </c:pt>
                <c:pt idx="52">
                  <c:v>262.880542133707</c:v>
                </c:pt>
                <c:pt idx="53">
                  <c:v>263.883590549488</c:v>
                </c:pt>
                <c:pt idx="54">
                  <c:v>264.903098903387</c:v>
                </c:pt>
                <c:pt idx="55">
                  <c:v>265.93935567631</c:v>
                </c:pt>
                <c:pt idx="56">
                  <c:v>266.992657110695</c:v>
                </c:pt>
                <c:pt idx="57">
                  <c:v>268.063307459622</c:v>
                </c:pt>
                <c:pt idx="58">
                  <c:v>269.151619245793</c:v>
                </c:pt>
                <c:pt idx="59">
                  <c:v>270.257913530835</c:v>
                </c:pt>
                <c:pt idx="60">
                  <c:v>271.382520195407</c:v>
                </c:pt>
                <c:pt idx="61">
                  <c:v>272.525778230612</c:v>
                </c:pt>
                <c:pt idx="62">
                  <c:v>273.688036041253</c:v>
                </c:pt>
                <c:pt idx="63">
                  <c:v>274.86965176149</c:v>
                </c:pt>
                <c:pt idx="64">
                  <c:v>276.070993583493</c:v>
                </c:pt>
                <c:pt idx="65">
                  <c:v>277.292440099714</c:v>
                </c:pt>
                <c:pt idx="66">
                  <c:v>278.534380659441</c:v>
                </c:pt>
                <c:pt idx="67">
                  <c:v>279.797215740321</c:v>
                </c:pt>
                <c:pt idx="68">
                  <c:v>281.081357335606</c:v>
                </c:pt>
                <c:pt idx="69">
                  <c:v>282.387229357883</c:v>
                </c:pt>
                <c:pt idx="70">
                  <c:v>283.715268060111</c:v>
                </c:pt>
                <c:pt idx="71">
                  <c:v>285.065922474843</c:v>
                </c:pt>
                <c:pt idx="72">
                  <c:v>286.439654872553</c:v>
                </c:pt>
                <c:pt idx="73">
                  <c:v>287.836941240022</c:v>
                </c:pt>
                <c:pt idx="74">
                  <c:v>289.258271779837</c:v>
                </c:pt>
                <c:pt idx="75">
                  <c:v>290.704151432084</c:v>
                </c:pt>
                <c:pt idx="76">
                  <c:v>292.17510041938</c:v>
                </c:pt>
                <c:pt idx="77">
                  <c:v>293.671654816495</c:v>
                </c:pt>
                <c:pt idx="78">
                  <c:v>295.194367145836</c:v>
                </c:pt>
                <c:pt idx="79">
                  <c:v>296.743807000189</c:v>
                </c:pt>
                <c:pt idx="80">
                  <c:v>298.320561694183</c:v>
                </c:pt>
                <c:pt idx="81">
                  <c:v>299.925236946013</c:v>
                </c:pt>
                <c:pt idx="82">
                  <c:v>301.558457591098</c:v>
                </c:pt>
                <c:pt idx="83">
                  <c:v>303.220868329408</c:v>
                </c:pt>
                <c:pt idx="84">
                  <c:v>304.913134508337</c:v>
                </c:pt>
                <c:pt idx="85">
                  <c:v>306.635942943101</c:v>
                </c:pt>
                <c:pt idx="86">
                  <c:v>308.390002776785</c:v>
                </c:pt>
                <c:pt idx="87">
                  <c:v>310.176046382273</c:v>
                </c:pt>
                <c:pt idx="88">
                  <c:v>311.994830308474</c:v>
                </c:pt>
                <c:pt idx="89">
                  <c:v>313.847136273388</c:v>
                </c:pt>
                <c:pt idx="90">
                  <c:v>315.733772206753</c:v>
                </c:pt>
                <c:pt idx="91">
                  <c:v>317.655573345158</c:v>
                </c:pt>
                <c:pt idx="92">
                  <c:v>319.613403382756</c:v>
                </c:pt>
                <c:pt idx="93">
                  <c:v>321.608155680871</c:v>
                </c:pt>
                <c:pt idx="94">
                  <c:v>323.640754540062</c:v>
                </c:pt>
                <c:pt idx="95">
                  <c:v>325.71215653842</c:v>
                </c:pt>
                <c:pt idx="96">
                  <c:v>327.823351940174</c:v>
                </c:pt>
                <c:pt idx="97">
                  <c:v>329.975366178936</c:v>
                </c:pt>
                <c:pt idx="98">
                  <c:v>332.169261420246</c:v>
                </c:pt>
                <c:pt idx="99">
                  <c:v>334.406138208406</c:v>
                </c:pt>
                <c:pt idx="100">
                  <c:v>336.68713720295</c:v>
                </c:pt>
                <c:pt idx="101">
                  <c:v>339.013441010501</c:v>
                </c:pt>
                <c:pt idx="102">
                  <c:v>341.386276118174</c:v>
                </c:pt>
                <c:pt idx="103">
                  <c:v>343.806914935158</c:v>
                </c:pt>
                <c:pt idx="104">
                  <c:v>346.276677949607</c:v>
                </c:pt>
                <c:pt idx="105">
                  <c:v>348.796936008503</c:v>
                </c:pt>
                <c:pt idx="106">
                  <c:v>351.36911272875</c:v>
                </c:pt>
                <c:pt idx="107">
                  <c:v>353.994687048407</c:v>
                </c:pt>
                <c:pt idx="108">
                  <c:v>356.675195927638</c:v>
                </c:pt>
                <c:pt idx="109">
                  <c:v>359.412237209746</c:v>
                </c:pt>
                <c:pt idx="110">
                  <c:v>362.207472653471</c:v>
                </c:pt>
                <c:pt idx="111">
                  <c:v>365.062631148616</c:v>
                </c:pt>
                <c:pt idx="112">
                  <c:v>367.979512128096</c:v>
                </c:pt>
                <c:pt idx="113">
                  <c:v>370.959989190519</c:v>
                </c:pt>
                <c:pt idx="114">
                  <c:v>374.006013948646</c:v>
                </c:pt>
                <c:pt idx="115">
                  <c:v>377.119620120308</c:v>
                </c:pt>
                <c:pt idx="116">
                  <c:v>380.302927879821</c:v>
                </c:pt>
                <c:pt idx="117">
                  <c:v>383.558148489437</c:v>
                </c:pt>
                <c:pt idx="118">
                  <c:v>386.887589232106</c:v>
                </c:pt>
                <c:pt idx="119">
                  <c:v>390.293658668663</c:v>
                </c:pt>
                <c:pt idx="120">
                  <c:v>393.778872244627</c:v>
                </c:pt>
                <c:pt idx="121">
                  <c:v>397.345858274031</c:v>
                </c:pt>
                <c:pt idx="122">
                  <c:v>400.997364330222</c:v>
                </c:pt>
                <c:pt idx="123">
                  <c:v>404.736264076287</c:v>
                </c:pt>
                <c:pt idx="124">
                  <c:v>408.565564570814</c:v>
                </c:pt>
                <c:pt idx="125">
                  <c:v>412.488414088035</c:v>
                </c:pt>
                <c:pt idx="126">
                  <c:v>416.508110495136</c:v>
                </c:pt>
                <c:pt idx="127">
                  <c:v>420.628110233584</c:v>
                </c:pt>
                <c:pt idx="128">
                  <c:v>424.852037955948</c:v>
                </c:pt>
                <c:pt idx="129">
                  <c:v>429.183696874709</c:v>
                </c:pt>
                <c:pt idx="130">
                  <c:v>433.62707988522</c:v>
                </c:pt>
                <c:pt idx="131">
                  <c:v>438.186381531247</c:v>
                </c:pt>
                <c:pt idx="132">
                  <c:v>442.866010888551</c:v>
                </c:pt>
                <c:pt idx="133">
                  <c:v>447.670605449741</c:v>
                </c:pt>
                <c:pt idx="134">
                  <c:v>452.605046102438</c:v>
                </c:pt>
                <c:pt idx="135">
                  <c:v>457.674473302536</c:v>
                </c:pt>
                <c:pt idx="136">
                  <c:v>462.884304555344</c:v>
                </c:pt>
                <c:pt idx="137">
                  <c:v>468.240253329741</c:v>
                </c:pt>
                <c:pt idx="138">
                  <c:v>473.748349544317</c:v>
                </c:pt>
                <c:pt idx="139">
                  <c:v>479.414961780142</c:v>
                </c:pt>
                <c:pt idx="140">
                  <c:v>485.246821392397</c:v>
                </c:pt>
                <c:pt idx="141">
                  <c:v>491.251048713057</c:v>
                </c:pt>
                <c:pt idx="142">
                  <c:v>497.43518155938</c:v>
                </c:pt>
                <c:pt idx="143">
                  <c:v>503.80720628851</c:v>
                </c:pt>
                <c:pt idx="144">
                  <c:v>510.37559166762</c:v>
                </c:pt>
                <c:pt idx="145">
                  <c:v>517.149325862049</c:v>
                </c:pt>
                <c:pt idx="146">
                  <c:v>524.137956881682</c:v>
                </c:pt>
                <c:pt idx="147">
                  <c:v>531.351636868859</c:v>
                </c:pt>
                <c:pt idx="148">
                  <c:v>538.801170660519</c:v>
                </c:pt>
                <c:pt idx="149">
                  <c:v>546.498069113853</c:v>
                </c:pt>
                <c:pt idx="150">
                  <c:v>554.454607749874</c:v>
                </c:pt>
                <c:pt idx="151">
                  <c:v>562.683891344295</c:v>
                </c:pt>
                <c:pt idx="152">
                  <c:v>571.199925181747</c:v>
                </c:pt>
                <c:pt idx="153">
                  <c:v>580.017693789619</c:v>
                </c:pt>
                <c:pt idx="154">
                  <c:v>589.153248084192</c:v>
                </c:pt>
                <c:pt idx="155">
                  <c:v>598.623801997045</c:v>
                </c:pt>
                <c:pt idx="156">
                  <c:v>608.447839807631</c:v>
                </c:pt>
                <c:pt idx="157">
                  <c:v>618.645235592515</c:v>
                </c:pt>
                <c:pt idx="158">
                  <c:v>629.237386418266</c:v>
                </c:pt>
                <c:pt idx="159">
                  <c:v>640.247361159665</c:v>
                </c:pt>
                <c:pt idx="160">
                  <c:v>651.700067125229</c:v>
                </c:pt>
                <c:pt idx="161">
                  <c:v>663.62243702752</c:v>
                </c:pt>
                <c:pt idx="162">
                  <c:v>676.043639257599</c:v>
                </c:pt>
                <c:pt idx="163">
                  <c:v>688.99531492557</c:v>
                </c:pt>
                <c:pt idx="164">
                  <c:v>702.511845729829</c:v>
                </c:pt>
                <c:pt idx="165">
                  <c:v>716.63065743816</c:v>
                </c:pt>
                <c:pt idx="166">
                  <c:v>731.392564631424</c:v>
                </c:pt>
                <c:pt idx="167">
                  <c:v>746.84216340943</c:v>
                </c:pt>
                <c:pt idx="168">
                  <c:v>763.028280031564</c:v>
                </c:pt>
                <c:pt idx="169">
                  <c:v>780.004485016669</c:v>
                </c:pt>
                <c:pt idx="170">
                  <c:v>797.829684126903</c:v>
                </c:pt>
                <c:pt idx="171">
                  <c:v>816.56879999808</c:v>
                </c:pt>
                <c:pt idx="172">
                  <c:v>836.293561069229</c:v>
                </c:pt>
                <c:pt idx="173">
                  <c:v>857.083418055629</c:v>
                </c:pt>
                <c:pt idx="174">
                  <c:v>879.026612697013</c:v>
                </c:pt>
                <c:pt idx="175">
                  <c:v>902.221429151145</c:v>
                </c:pt>
                <c:pt idx="176">
                  <c:v>-34.1487406605792</c:v>
                </c:pt>
                <c:pt idx="177">
                  <c:v>-34.1850286423928</c:v>
                </c:pt>
                <c:pt idx="178">
                  <c:v>-34.1723412166495</c:v>
                </c:pt>
                <c:pt idx="179">
                  <c:v>-34.1596584997153</c:v>
                </c:pt>
                <c:pt idx="180">
                  <c:v>-34.1469804898425</c:v>
                </c:pt>
                <c:pt idx="181">
                  <c:v>-34.1343071852841</c:v>
                </c:pt>
                <c:pt idx="182">
                  <c:v>-34.1216385842938</c:v>
                </c:pt>
                <c:pt idx="183">
                  <c:v>-34.1089746851259</c:v>
                </c:pt>
                <c:pt idx="184">
                  <c:v>-34.0963154860355</c:v>
                </c:pt>
                <c:pt idx="185">
                  <c:v>-34.083660985278</c:v>
                </c:pt>
                <c:pt idx="186">
                  <c:v>-34.0710111811099</c:v>
                </c:pt>
                <c:pt idx="187">
                  <c:v>-34.0583660717879</c:v>
                </c:pt>
                <c:pt idx="188">
                  <c:v>-34.0457256555696</c:v>
                </c:pt>
                <c:pt idx="189">
                  <c:v>-34.0330899307133</c:v>
                </c:pt>
                <c:pt idx="190">
                  <c:v>-34.0204588954777</c:v>
                </c:pt>
                <c:pt idx="191">
                  <c:v>-34.0078325481225</c:v>
                </c:pt>
                <c:pt idx="192">
                  <c:v>-33.9952108869076</c:v>
                </c:pt>
                <c:pt idx="193">
                  <c:v>-33.982593910094</c:v>
                </c:pt>
                <c:pt idx="194">
                  <c:v>-33.969981615943</c:v>
                </c:pt>
                <c:pt idx="195">
                  <c:v>-33.9573740027167</c:v>
                </c:pt>
                <c:pt idx="196">
                  <c:v>-33.9447710686778</c:v>
                </c:pt>
                <c:pt idx="197">
                  <c:v>-33.9321728120898</c:v>
                </c:pt>
                <c:pt idx="198">
                  <c:v>-33.9195792312166</c:v>
                </c:pt>
                <c:pt idx="199">
                  <c:v>-33.9069903243228</c:v>
                </c:pt>
                <c:pt idx="200">
                  <c:v>-33.8944060896739</c:v>
                </c:pt>
                <c:pt idx="201">
                  <c:v>-33.8818265255356</c:v>
                </c:pt>
                <c:pt idx="202">
                  <c:v>-33.8692516301747</c:v>
                </c:pt>
                <c:pt idx="203">
                  <c:v>-33.8566814018582</c:v>
                </c:pt>
                <c:pt idx="204">
                  <c:v>-33.8441158388542</c:v>
                </c:pt>
                <c:pt idx="205">
                  <c:v>-33.8315549394311</c:v>
                </c:pt>
                <c:pt idx="206">
                  <c:v>-33.8189987018581</c:v>
                </c:pt>
                <c:pt idx="207">
                  <c:v>-33.806447124405</c:v>
                </c:pt>
                <c:pt idx="208">
                  <c:v>-33.7939002053422</c:v>
                </c:pt>
                <c:pt idx="209">
                  <c:v>-33.7813579429409</c:v>
                </c:pt>
                <c:pt idx="210">
                  <c:v>-33.7688203354727</c:v>
                </c:pt>
                <c:pt idx="211">
                  <c:v>-33.75628738121</c:v>
                </c:pt>
                <c:pt idx="212">
                  <c:v>-33.7437590784258</c:v>
                </c:pt>
                <c:pt idx="213">
                  <c:v>-33.7312354253938</c:v>
                </c:pt>
                <c:pt idx="214">
                  <c:v>-33.7187164203882</c:v>
                </c:pt>
                <c:pt idx="215">
                  <c:v>-33.7062020616841</c:v>
                </c:pt>
                <c:pt idx="216">
                  <c:v>-33.6936923475569</c:v>
                </c:pt>
                <c:pt idx="217">
                  <c:v>-33.6811872762829</c:v>
                </c:pt>
                <c:pt idx="218">
                  <c:v>-33.668686846139</c:v>
                </c:pt>
                <c:pt idx="219">
                  <c:v>-33.6561910554025</c:v>
                </c:pt>
                <c:pt idx="220">
                  <c:v>-33.6436999023518</c:v>
                </c:pt>
                <c:pt idx="221">
                  <c:v>-33.6312133852654</c:v>
                </c:pt>
                <c:pt idx="222">
                  <c:v>-33.6187315024229</c:v>
                </c:pt>
                <c:pt idx="223">
                  <c:v>-33.6062542521043</c:v>
                </c:pt>
              </c:numCache>
            </c:numRef>
          </c:yVal>
          <c:smooth val="1"/>
        </c:ser>
        <c:axId val="25117703"/>
        <c:axId val="95132320"/>
      </c:scatterChart>
      <c:valAx>
        <c:axId val="25117703"/>
        <c:scaling>
          <c:orientation val="minMax"/>
          <c:max val="2.2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800" strike="noStrike" u="none">
                    <a:uFillTx/>
                    <a:latin typeface="Arial"/>
                  </a:rPr>
                  <a:t>s</a:t>
                </a:r>
                <a:r>
                  <a:rPr b="0" sz="800" strike="noStrike" u="none">
                    <a:uFillTx/>
                    <a:latin typeface="Arial"/>
                  </a:rPr>
                  <a:t>/m</a:t>
                </a:r>
              </a:p>
            </c:rich>
          </c:tx>
          <c:layout>
            <c:manualLayout>
              <c:xMode val="edge"/>
              <c:yMode val="edge"/>
              <c:x val="0.909494300359575"/>
              <c:y val="0.92619762142936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9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95132320"/>
        <c:crossesAt val="0"/>
        <c:crossBetween val="midCat"/>
        <c:majorUnit val="0.2"/>
      </c:valAx>
      <c:valAx>
        <c:axId val="95132320"/>
        <c:scaling>
          <c:orientation val="minMax"/>
          <c:max val="2400"/>
          <c:min val="0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800" strike="noStrike" u="none">
                    <a:uFillTx/>
                    <a:latin typeface="Arial"/>
                  </a:rPr>
                  <a:t>a</a:t>
                </a:r>
                <a:r>
                  <a:rPr b="0" sz="800" strike="noStrike" u="none">
                    <a:uFillTx/>
                    <a:latin typeface="Arial"/>
                  </a:rPr>
                  <a:t>/m/s</a:t>
                </a:r>
                <a:r>
                  <a:rPr b="0" sz="800" strike="noStrike" u="none" baseline="33000">
                    <a:uFillTx/>
                    <a:latin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0757401882028919"/>
              <c:y val="0.011781705012782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6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25117703"/>
        <c:crossesAt val="0"/>
        <c:crossBetween val="midCat"/>
        <c:majorUnit val="400"/>
        <c:minorUnit val="200"/>
      </c:valAx>
      <c:spPr>
        <a:solidFill>
          <a:srgbClr val="ffffff"/>
        </a:solidFill>
        <a:ln w="12600">
          <a:solidFill>
            <a:srgbClr val="000000"/>
          </a:solidFill>
          <a:round/>
        </a:ln>
      </c:spPr>
    </c:plotArea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000" strike="noStrike" u="none">
                <a:solidFill>
                  <a:srgbClr val="000000"/>
                </a:solidFill>
                <a:uFillTx/>
                <a:latin typeface="Arial"/>
              </a:rPr>
              <a:t>Flughöhe</a:t>
            </a:r>
          </a:p>
        </c:rich>
      </c:tx>
      <c:layout>
        <c:manualLayout>
          <c:xMode val="edge"/>
          <c:yMode val="edge"/>
          <c:x val="0.43469771982428"/>
          <c:y val="0.0070818717320802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0739139530018827"/>
          <c:y val="0.0765106889933152"/>
          <c:w val="0.992608604699812"/>
          <c:h val="0.923489311006685"/>
        </c:manualLayout>
      </c:layout>
      <c:scatterChart>
        <c:scatterStyle val="line"/>
        <c:varyColors val="0"/>
        <c:ser>
          <c:idx val="0"/>
          <c:order val="0"/>
          <c:tx>
            <c:strRef>
              <c:f>"Flasche 1"</c:f>
              <c:strCache>
                <c:ptCount val="1"/>
                <c:pt idx="0">
                  <c:v>Flasche 1</c:v>
                </c:pt>
              </c:strCache>
            </c:strRef>
          </c:tx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Berechnung!$F$227:$F$344</c:f>
              <c:numCache>
                <c:formatCode>0.00</c:formatCode>
                <c:ptCount val="118"/>
                <c:pt idx="0">
                  <c:v>0</c:v>
                </c:pt>
                <c:pt idx="1">
                  <c:v>0.0551015525605692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</c:v>
                </c:pt>
                <c:pt idx="24">
                  <c:v>2.3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4.1</c:v>
                </c:pt>
                <c:pt idx="43">
                  <c:v>4.2</c:v>
                </c:pt>
                <c:pt idx="44">
                  <c:v>4.3</c:v>
                </c:pt>
                <c:pt idx="45">
                  <c:v>4.4</c:v>
                </c:pt>
                <c:pt idx="46">
                  <c:v>4.5</c:v>
                </c:pt>
                <c:pt idx="47">
                  <c:v>4.6</c:v>
                </c:pt>
                <c:pt idx="48">
                  <c:v>4.7</c:v>
                </c:pt>
                <c:pt idx="49">
                  <c:v>4.8</c:v>
                </c:pt>
                <c:pt idx="50">
                  <c:v>4.9</c:v>
                </c:pt>
                <c:pt idx="51">
                  <c:v>5</c:v>
                </c:pt>
                <c:pt idx="52">
                  <c:v>5.1</c:v>
                </c:pt>
                <c:pt idx="53">
                  <c:v>5.2</c:v>
                </c:pt>
                <c:pt idx="54">
                  <c:v>5.3</c:v>
                </c:pt>
                <c:pt idx="55">
                  <c:v>5.4</c:v>
                </c:pt>
                <c:pt idx="56">
                  <c:v>5.5</c:v>
                </c:pt>
                <c:pt idx="57">
                  <c:v>5.6</c:v>
                </c:pt>
                <c:pt idx="58">
                  <c:v>5.7</c:v>
                </c:pt>
                <c:pt idx="59">
                  <c:v>5.8</c:v>
                </c:pt>
                <c:pt idx="60">
                  <c:v>5.9</c:v>
                </c:pt>
                <c:pt idx="61">
                  <c:v>6</c:v>
                </c:pt>
                <c:pt idx="62">
                  <c:v>6.09999999999999</c:v>
                </c:pt>
                <c:pt idx="63">
                  <c:v>6.19999999999999</c:v>
                </c:pt>
                <c:pt idx="64">
                  <c:v>6.29999999999999</c:v>
                </c:pt>
                <c:pt idx="65">
                  <c:v>6.39999999999999</c:v>
                </c:pt>
                <c:pt idx="66">
                  <c:v>6.49999999999999</c:v>
                </c:pt>
                <c:pt idx="67">
                  <c:v>6.59999999999999</c:v>
                </c:pt>
                <c:pt idx="68">
                  <c:v>6.69999999999999</c:v>
                </c:pt>
                <c:pt idx="69">
                  <c:v>6.79999999999999</c:v>
                </c:pt>
                <c:pt idx="70">
                  <c:v>6.89999999999999</c:v>
                </c:pt>
                <c:pt idx="71">
                  <c:v>6.99999999999999</c:v>
                </c:pt>
                <c:pt idx="72">
                  <c:v>7.09999999999999</c:v>
                </c:pt>
                <c:pt idx="73">
                  <c:v>7.19999999999999</c:v>
                </c:pt>
                <c:pt idx="74">
                  <c:v>7.29999999999999</c:v>
                </c:pt>
                <c:pt idx="75">
                  <c:v>7.39999999999999</c:v>
                </c:pt>
                <c:pt idx="76">
                  <c:v>7.49999999999999</c:v>
                </c:pt>
                <c:pt idx="77">
                  <c:v>7.59999999999999</c:v>
                </c:pt>
                <c:pt idx="78">
                  <c:v>7.69999999999999</c:v>
                </c:pt>
                <c:pt idx="79">
                  <c:v>7.79999999999999</c:v>
                </c:pt>
                <c:pt idx="80">
                  <c:v>7.89999999999999</c:v>
                </c:pt>
                <c:pt idx="81">
                  <c:v>7.99999999999999</c:v>
                </c:pt>
                <c:pt idx="82">
                  <c:v>8.09999999999999</c:v>
                </c:pt>
                <c:pt idx="83">
                  <c:v>8.19999999999999</c:v>
                </c:pt>
                <c:pt idx="84">
                  <c:v>8.29999999999999</c:v>
                </c:pt>
                <c:pt idx="85">
                  <c:v>8.39999999999999</c:v>
                </c:pt>
                <c:pt idx="86">
                  <c:v>8.49999999999999</c:v>
                </c:pt>
                <c:pt idx="87">
                  <c:v>8.59999999999999</c:v>
                </c:pt>
                <c:pt idx="88">
                  <c:v>8.69999999999999</c:v>
                </c:pt>
                <c:pt idx="89">
                  <c:v>8.79999999999999</c:v>
                </c:pt>
                <c:pt idx="90">
                  <c:v>8.89999999999998</c:v>
                </c:pt>
                <c:pt idx="91">
                  <c:v>8.99999999999998</c:v>
                </c:pt>
                <c:pt idx="92">
                  <c:v>9.09999999999998</c:v>
                </c:pt>
                <c:pt idx="93">
                  <c:v>9.19999999999998</c:v>
                </c:pt>
                <c:pt idx="94">
                  <c:v>9.29999999999998</c:v>
                </c:pt>
                <c:pt idx="95">
                  <c:v>9.39999999999998</c:v>
                </c:pt>
                <c:pt idx="96">
                  <c:v>9.49999999999998</c:v>
                </c:pt>
                <c:pt idx="97">
                  <c:v>9.59999999999998</c:v>
                </c:pt>
                <c:pt idx="98">
                  <c:v>9.69999999999998</c:v>
                </c:pt>
                <c:pt idx="99">
                  <c:v>9.79999999999998</c:v>
                </c:pt>
                <c:pt idx="100">
                  <c:v>9.89999999999998</c:v>
                </c:pt>
                <c:pt idx="101">
                  <c:v>9.99999999999998</c:v>
                </c:pt>
                <c:pt idx="102">
                  <c:v>10.1</c:v>
                </c:pt>
                <c:pt idx="103">
                  <c:v>10.2</c:v>
                </c:pt>
                <c:pt idx="104">
                  <c:v>10.3</c:v>
                </c:pt>
                <c:pt idx="105">
                  <c:v>10.4</c:v>
                </c:pt>
                <c:pt idx="106">
                  <c:v>10.5</c:v>
                </c:pt>
                <c:pt idx="107">
                  <c:v>10.6</c:v>
                </c:pt>
                <c:pt idx="108">
                  <c:v>10.7</c:v>
                </c:pt>
                <c:pt idx="109">
                  <c:v>10.8</c:v>
                </c:pt>
                <c:pt idx="110">
                  <c:v>10.9</c:v>
                </c:pt>
                <c:pt idx="111">
                  <c:v>11</c:v>
                </c:pt>
                <c:pt idx="112">
                  <c:v>11.1</c:v>
                </c:pt>
                <c:pt idx="113">
                  <c:v>11.2</c:v>
                </c:pt>
                <c:pt idx="114">
                  <c:v>11.3</c:v>
                </c:pt>
                <c:pt idx="115">
                  <c:v>11.4</c:v>
                </c:pt>
                <c:pt idx="116">
                  <c:v>11.5</c:v>
                </c:pt>
                <c:pt idx="117">
                  <c:v>11.6</c:v>
                </c:pt>
              </c:numCache>
            </c:numRef>
          </c:xVal>
          <c:yVal>
            <c:numRef>
              <c:f>Berechnung!$G$227:$G$344</c:f>
              <c:numCache>
                <c:formatCode>General</c:formatCode>
                <c:ptCount val="118"/>
                <c:pt idx="0">
                  <c:v>0</c:v>
                </c:pt>
                <c:pt idx="1">
                  <c:v>1.34008462083376</c:v>
                </c:pt>
                <c:pt idx="2">
                  <c:v>3.55699638606633</c:v>
                </c:pt>
                <c:pt idx="3">
                  <c:v>8.17043042111484</c:v>
                </c:pt>
                <c:pt idx="4">
                  <c:v>12.3751992492665</c:v>
                </c:pt>
                <c:pt idx="5">
                  <c:v>16.2239434582612</c:v>
                </c:pt>
                <c:pt idx="6">
                  <c:v>19.7585271479088</c:v>
                </c:pt>
                <c:pt idx="7">
                  <c:v>23.0128055287581</c:v>
                </c:pt>
                <c:pt idx="8">
                  <c:v>26.0145454278354</c:v>
                </c:pt>
                <c:pt idx="9">
                  <c:v>28.7867942930453</c:v>
                </c:pt>
                <c:pt idx="10">
                  <c:v>31.348878748123</c:v>
                </c:pt>
                <c:pt idx="11">
                  <c:v>33.7171475444998</c:v>
                </c:pt>
                <c:pt idx="12">
                  <c:v>35.9055339861808</c:v>
                </c:pt>
                <c:pt idx="13">
                  <c:v>37.9259882070379</c:v>
                </c:pt>
                <c:pt idx="14">
                  <c:v>39.7888138932276</c:v>
                </c:pt>
                <c:pt idx="15">
                  <c:v>41.5029336915881</c:v>
                </c:pt>
                <c:pt idx="16">
                  <c:v>43.0761006012445</c:v>
                </c:pt>
                <c:pt idx="17">
                  <c:v>44.5150678926105</c:v>
                </c:pt>
                <c:pt idx="18">
                  <c:v>45.8257267842742</c:v>
                </c:pt>
                <c:pt idx="19">
                  <c:v>47.0132187592041</c:v>
                </c:pt>
                <c:pt idx="20">
                  <c:v>48.0820277108662</c:v>
                </c:pt>
                <c:pt idx="21">
                  <c:v>49.0360558754525</c:v>
                </c:pt>
                <c:pt idx="22">
                  <c:v>49.878686593281</c:v>
                </c:pt>
                <c:pt idx="23">
                  <c:v>50.6128362583971</c:v>
                </c:pt>
                <c:pt idx="24">
                  <c:v>51.2409972967678</c:v>
                </c:pt>
                <c:pt idx="25">
                  <c:v>51.7652736154529</c:v>
                </c:pt>
                <c:pt idx="26">
                  <c:v>52.1874096559434</c:v>
                </c:pt>
                <c:pt idx="27">
                  <c:v>52.5088139415029</c:v>
                </c:pt>
                <c:pt idx="28">
                  <c:v>52.730577814045</c:v>
                </c:pt>
                <c:pt idx="29">
                  <c:v>52.8534898983662</c:v>
                </c:pt>
                <c:pt idx="30">
                  <c:v>52.8780467010362</c:v>
                </c:pt>
                <c:pt idx="31">
                  <c:v>52.8044684029486</c:v>
                </c:pt>
                <c:pt idx="32">
                  <c:v>52.6329039437625</c:v>
                </c:pt>
                <c:pt idx="33">
                  <c:v>52.3637028851778</c:v>
                </c:pt>
                <c:pt idx="34">
                  <c:v>51.9974914163178</c:v>
                </c:pt>
                <c:pt idx="35">
                  <c:v>51.5351664275782</c:v>
                </c:pt>
                <c:pt idx="36">
                  <c:v>50.977886568789</c:v>
                </c:pt>
                <c:pt idx="37">
                  <c:v>50.327060483775</c:v>
                </c:pt>
                <c:pt idx="38">
                  <c:v>49.5843324774798</c:v>
                </c:pt>
                <c:pt idx="39">
                  <c:v>48.751565926284</c:v>
                </c:pt>
                <c:pt idx="40">
                  <c:v>47.8308247850807</c:v>
                </c:pt>
                <c:pt idx="41">
                  <c:v>46.8243535747964</c:v>
                </c:pt>
                <c:pt idx="42">
                  <c:v>45.7345562508033</c:v>
                </c:pt>
                <c:pt idx="43">
                  <c:v>44.5639743561754</c:v>
                </c:pt>
                <c:pt idx="44">
                  <c:v>43.3152648547621</c:v>
                </c:pt>
                <c:pt idx="45">
                  <c:v>41.9911780188922</c:v>
                </c:pt>
                <c:pt idx="46">
                  <c:v>40.5945357169039</c:v>
                </c:pt>
                <c:pt idx="47">
                  <c:v>39.1282104086138</c:v>
                </c:pt>
                <c:pt idx="48">
                  <c:v>37.5951051144304</c:v>
                </c:pt>
                <c:pt idx="49">
                  <c:v>35.9981345782069</c:v>
                </c:pt>
                <c:pt idx="50">
                  <c:v>34.3402077971269</c:v>
                </c:pt>
                <c:pt idx="51">
                  <c:v>32.6242120457261</c:v>
                </c:pt>
                <c:pt idx="52">
                  <c:v>30.8529984770889</c:v>
                </c:pt>
                <c:pt idx="53">
                  <c:v>29.0293693435408</c:v>
                </c:pt>
                <c:pt idx="54">
                  <c:v>27.1560668426642</c:v>
                </c:pt>
                <c:pt idx="55">
                  <c:v>25.2357635627716</c:v>
                </c:pt>
                <c:pt idx="56">
                  <c:v>23.2710544753637</c:v>
                </c:pt>
                <c:pt idx="57">
                  <c:v>21.2644504006104</c:v>
                </c:pt>
                <c:pt idx="58">
                  <c:v>19.218372855361</c:v>
                </c:pt>
                <c:pt idx="59">
                  <c:v>17.1351501812842</c:v>
                </c:pt>
                <c:pt idx="60">
                  <c:v>15.0170148430275</c:v>
                </c:pt>
                <c:pt idx="61">
                  <c:v>12.8661017822612</c:v>
                </c:pt>
                <c:pt idx="62">
                  <c:v>10.6844477125983</c:v>
                </c:pt>
                <c:pt idx="63">
                  <c:v>8.47399124211326</c:v>
                </c:pt>
                <c:pt idx="64">
                  <c:v>6.2365737140028</c:v>
                </c:pt>
                <c:pt idx="65">
                  <c:v>3.97394066134317</c:v>
                </c:pt>
                <c:pt idx="66">
                  <c:v>1.68774377847967</c:v>
                </c:pt>
                <c:pt idx="67">
                  <c:v>-0.620456681067085</c:v>
                </c:pt>
                <c:pt idx="68">
                  <c:v>-2.94918916249284</c:v>
                </c:pt>
                <c:pt idx="69">
                  <c:v>-5.29706779774019</c:v>
                </c:pt>
                <c:pt idx="70">
                  <c:v>-7.66278919008007</c:v>
                </c:pt>
                <c:pt idx="71">
                  <c:v>-10.0451290539454</c:v>
                </c:pt>
                <c:pt idx="72">
                  <c:v>-12.442938761354</c:v>
                </c:pt>
                <c:pt idx="73">
                  <c:v>-14.8551418393315</c:v>
                </c:pt>
                <c:pt idx="74">
                  <c:v>-17.2807304563201</c:v>
                </c:pt>
                <c:pt idx="75">
                  <c:v>-19.7187619296637</c:v>
                </c:pt>
                <c:pt idx="76">
                  <c:v>-22.1683552809163</c:v>
                </c:pt>
                <c:pt idx="77">
                  <c:v>-24.6286878609186</c:v>
                </c:pt>
                <c:pt idx="78">
                  <c:v>-27.0989920623126</c:v>
                </c:pt>
                <c:pt idx="79">
                  <c:v>-29.5785521333998</c:v>
                </c:pt>
                <c:pt idx="80">
                  <c:v>-32.0667011039479</c:v>
                </c:pt>
                <c:pt idx="81">
                  <c:v>-34.5628178307005</c:v>
                </c:pt>
                <c:pt idx="82">
                  <c:v>-37.066324167886</c:v>
                </c:pt>
                <c:pt idx="83">
                  <c:v>-39.5766822659348</c:v>
                </c:pt>
                <c:pt idx="84">
                  <c:v>-42.0933919998515</c:v>
                </c:pt>
                <c:pt idx="85">
                  <c:v>-44.615988527222</c:v>
                </c:pt>
                <c:pt idx="86">
                  <c:v>-47.1440399746205</c:v>
                </c:pt>
                <c:pt idx="87">
                  <c:v>-49.6771452502038</c:v>
                </c:pt>
                <c:pt idx="88">
                  <c:v>-52.2149319794884</c:v>
                </c:pt>
                <c:pt idx="89">
                  <c:v>-54.7570545606967</c:v>
                </c:pt>
                <c:pt idx="90">
                  <c:v>-57.3031923355876</c:v>
                </c:pt>
                <c:pt idx="91">
                  <c:v>-59.8530478713475</c:v>
                </c:pt>
                <c:pt idx="92">
                  <c:v>-62.4063453488806</c:v>
                </c:pt>
                <c:pt idx="93">
                  <c:v>-64.9628290526931</c:v>
                </c:pt>
                <c:pt idx="94">
                  <c:v>-67.5222619574939</c:v>
                </c:pt>
                <c:pt idx="95">
                  <c:v>-70.0844244066234</c:v>
                </c:pt>
                <c:pt idx="96">
                  <c:v>-72.6491128774625</c:v>
                </c:pt>
                <c:pt idx="97">
                  <c:v>-75.2161388290562</c:v>
                </c:pt>
                <c:pt idx="98">
                  <c:v>-77.7853276272935</c:v>
                </c:pt>
                <c:pt idx="99">
                  <c:v>-80.3565175431278</c:v>
                </c:pt>
                <c:pt idx="100">
                  <c:v>-82.929558819472</c:v>
                </c:pt>
                <c:pt idx="101">
                  <c:v>-85.5043128025752</c:v>
                </c:pt>
                <c:pt idx="102">
                  <c:v>-88.0806511338645</c:v>
                </c:pt>
                <c:pt idx="103">
                  <c:v>-90.6584549984178</c:v>
                </c:pt>
                <c:pt idx="104">
                  <c:v>-93.2376144264211</c:v>
                </c:pt>
                <c:pt idx="105">
                  <c:v>-95.8180276441505</c:v>
                </c:pt>
                <c:pt idx="106">
                  <c:v>-98.3996004712024</c:v>
                </c:pt>
                <c:pt idx="107">
                  <c:v>-100.982245760878</c:v>
                </c:pt>
                <c:pt idx="108">
                  <c:v>-103.565882880802</c:v>
                </c:pt>
                <c:pt idx="109">
                  <c:v>-106.150437231039</c:v>
                </c:pt>
                <c:pt idx="110">
                  <c:v>-108.73583979711</c:v>
                </c:pt>
                <c:pt idx="111">
                  <c:v>-111.322026735508</c:v>
                </c:pt>
                <c:pt idx="112">
                  <c:v>-113.908938989426</c:v>
                </c:pt>
                <c:pt idx="113">
                  <c:v>-116.496521932585</c:v>
                </c:pt>
                <c:pt idx="114">
                  <c:v>-119.084725039167</c:v>
                </c:pt>
                <c:pt idx="115">
                  <c:v>-121.673501578003</c:v>
                </c:pt>
                <c:pt idx="116">
                  <c:v>-124.262808329275</c:v>
                </c:pt>
                <c:pt idx="117">
                  <c:v>-126.852605322131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"Flasche 2"</c:f>
              <c:strCache>
                <c:ptCount val="1"/>
                <c:pt idx="0">
                  <c:v>Flasche 2</c:v>
                </c:pt>
              </c:strCache>
            </c:strRef>
          </c:tx>
          <c:spPr>
            <a:solidFill>
              <a:srgbClr val="ff0000"/>
            </a:solidFill>
            <a:ln w="12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Berechnung!$L$227:$L$344</c:f>
              <c:numCache>
                <c:formatCode>General</c:formatCode>
                <c:ptCount val="118"/>
                <c:pt idx="0">
                  <c:v>0</c:v>
                </c:pt>
                <c:pt idx="1">
                  <c:v>0.0603871587838315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</c:v>
                </c:pt>
                <c:pt idx="24">
                  <c:v>2.3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4.1</c:v>
                </c:pt>
                <c:pt idx="43">
                  <c:v>4.2</c:v>
                </c:pt>
                <c:pt idx="44">
                  <c:v>4.3</c:v>
                </c:pt>
                <c:pt idx="45">
                  <c:v>4.4</c:v>
                </c:pt>
                <c:pt idx="46">
                  <c:v>4.5</c:v>
                </c:pt>
                <c:pt idx="47">
                  <c:v>4.6</c:v>
                </c:pt>
                <c:pt idx="48">
                  <c:v>4.7</c:v>
                </c:pt>
                <c:pt idx="49">
                  <c:v>4.8</c:v>
                </c:pt>
                <c:pt idx="50">
                  <c:v>4.9</c:v>
                </c:pt>
                <c:pt idx="51">
                  <c:v>5</c:v>
                </c:pt>
                <c:pt idx="52">
                  <c:v>5.1</c:v>
                </c:pt>
                <c:pt idx="53">
                  <c:v>5.2</c:v>
                </c:pt>
                <c:pt idx="54">
                  <c:v>5.3</c:v>
                </c:pt>
                <c:pt idx="55">
                  <c:v>5.4</c:v>
                </c:pt>
                <c:pt idx="56">
                  <c:v>5.5</c:v>
                </c:pt>
                <c:pt idx="57">
                  <c:v>5.6</c:v>
                </c:pt>
                <c:pt idx="58">
                  <c:v>5.7</c:v>
                </c:pt>
                <c:pt idx="59">
                  <c:v>5.8</c:v>
                </c:pt>
                <c:pt idx="60">
                  <c:v>5.9</c:v>
                </c:pt>
                <c:pt idx="61">
                  <c:v>6</c:v>
                </c:pt>
                <c:pt idx="62">
                  <c:v>6.09999999999999</c:v>
                </c:pt>
                <c:pt idx="63">
                  <c:v>6.19999999999999</c:v>
                </c:pt>
                <c:pt idx="64">
                  <c:v>6.29999999999999</c:v>
                </c:pt>
                <c:pt idx="65">
                  <c:v>6.39999999999999</c:v>
                </c:pt>
                <c:pt idx="66">
                  <c:v>6.49999999999999</c:v>
                </c:pt>
                <c:pt idx="67">
                  <c:v>6.59999999999999</c:v>
                </c:pt>
                <c:pt idx="68">
                  <c:v>6.69999999999999</c:v>
                </c:pt>
                <c:pt idx="69">
                  <c:v>6.79999999999999</c:v>
                </c:pt>
                <c:pt idx="70">
                  <c:v>6.89999999999999</c:v>
                </c:pt>
                <c:pt idx="71">
                  <c:v>6.99999999999999</c:v>
                </c:pt>
                <c:pt idx="72">
                  <c:v>7.09999999999999</c:v>
                </c:pt>
                <c:pt idx="73">
                  <c:v>7.19999999999999</c:v>
                </c:pt>
                <c:pt idx="74">
                  <c:v>7.29999999999999</c:v>
                </c:pt>
                <c:pt idx="75">
                  <c:v>7.39999999999999</c:v>
                </c:pt>
                <c:pt idx="76">
                  <c:v>7.49999999999999</c:v>
                </c:pt>
                <c:pt idx="77">
                  <c:v>7.59999999999999</c:v>
                </c:pt>
                <c:pt idx="78">
                  <c:v>7.69999999999999</c:v>
                </c:pt>
                <c:pt idx="79">
                  <c:v>7.79999999999999</c:v>
                </c:pt>
                <c:pt idx="80">
                  <c:v>7.89999999999999</c:v>
                </c:pt>
                <c:pt idx="81">
                  <c:v>7.99999999999999</c:v>
                </c:pt>
                <c:pt idx="82">
                  <c:v>8.09999999999999</c:v>
                </c:pt>
                <c:pt idx="83">
                  <c:v>8.19999999999999</c:v>
                </c:pt>
                <c:pt idx="84">
                  <c:v>8.29999999999999</c:v>
                </c:pt>
                <c:pt idx="85">
                  <c:v>8.39999999999999</c:v>
                </c:pt>
                <c:pt idx="86">
                  <c:v>8.49999999999999</c:v>
                </c:pt>
                <c:pt idx="87">
                  <c:v>8.59999999999999</c:v>
                </c:pt>
                <c:pt idx="88">
                  <c:v>8.69999999999999</c:v>
                </c:pt>
                <c:pt idx="89">
                  <c:v>8.79999999999999</c:v>
                </c:pt>
                <c:pt idx="90">
                  <c:v>8.89999999999998</c:v>
                </c:pt>
                <c:pt idx="91">
                  <c:v>8.99999999999998</c:v>
                </c:pt>
                <c:pt idx="92">
                  <c:v>9.09999999999998</c:v>
                </c:pt>
                <c:pt idx="93">
                  <c:v>9.19999999999998</c:v>
                </c:pt>
                <c:pt idx="94">
                  <c:v>9.29999999999998</c:v>
                </c:pt>
                <c:pt idx="95">
                  <c:v>9.39999999999998</c:v>
                </c:pt>
                <c:pt idx="96">
                  <c:v>9.49999999999998</c:v>
                </c:pt>
                <c:pt idx="97">
                  <c:v>9.59999999999998</c:v>
                </c:pt>
                <c:pt idx="98">
                  <c:v>9.69999999999998</c:v>
                </c:pt>
                <c:pt idx="99">
                  <c:v>9.79999999999998</c:v>
                </c:pt>
                <c:pt idx="100">
                  <c:v>9.89999999999998</c:v>
                </c:pt>
                <c:pt idx="101">
                  <c:v>9.99999999999998</c:v>
                </c:pt>
                <c:pt idx="102">
                  <c:v>10.1</c:v>
                </c:pt>
                <c:pt idx="103">
                  <c:v>10.2</c:v>
                </c:pt>
                <c:pt idx="104">
                  <c:v>10.3</c:v>
                </c:pt>
                <c:pt idx="105">
                  <c:v>10.4</c:v>
                </c:pt>
                <c:pt idx="106">
                  <c:v>10.5</c:v>
                </c:pt>
                <c:pt idx="107">
                  <c:v>10.6</c:v>
                </c:pt>
                <c:pt idx="108">
                  <c:v>10.7</c:v>
                </c:pt>
                <c:pt idx="109">
                  <c:v>10.8</c:v>
                </c:pt>
                <c:pt idx="110">
                  <c:v>10.9</c:v>
                </c:pt>
                <c:pt idx="111">
                  <c:v>11</c:v>
                </c:pt>
                <c:pt idx="112">
                  <c:v>11.1</c:v>
                </c:pt>
                <c:pt idx="113">
                  <c:v>11.2</c:v>
                </c:pt>
                <c:pt idx="114">
                  <c:v>11.3</c:v>
                </c:pt>
                <c:pt idx="115">
                  <c:v>11.4</c:v>
                </c:pt>
                <c:pt idx="116">
                  <c:v>11.5</c:v>
                </c:pt>
                <c:pt idx="117">
                  <c:v>11.6</c:v>
                </c:pt>
              </c:numCache>
            </c:numRef>
          </c:xVal>
          <c:yVal>
            <c:numRef>
              <c:f>Berechnung!$M$227:$M$344</c:f>
              <c:numCache>
                <c:formatCode>General</c:formatCode>
                <c:ptCount val="118"/>
                <c:pt idx="0">
                  <c:v>0</c:v>
                </c:pt>
                <c:pt idx="1">
                  <c:v>1.34008462083376</c:v>
                </c:pt>
                <c:pt idx="2">
                  <c:v>2.72325573563302</c:v>
                </c:pt>
                <c:pt idx="3">
                  <c:v>6.02427000582403</c:v>
                </c:pt>
                <c:pt idx="4">
                  <c:v>9.06827593168524</c:v>
                </c:pt>
                <c:pt idx="5">
                  <c:v>11.8790634699693</c:v>
                </c:pt>
                <c:pt idx="6">
                  <c:v>14.476548618675</c:v>
                </c:pt>
                <c:pt idx="7">
                  <c:v>16.8775546608741</c:v>
                </c:pt>
                <c:pt idx="8">
                  <c:v>19.0964018911907</c:v>
                </c:pt>
                <c:pt idx="9">
                  <c:v>21.1453597404983</c:v>
                </c:pt>
                <c:pt idx="10">
                  <c:v>23.0349981790673</c:v>
                </c:pt>
                <c:pt idx="11">
                  <c:v>24.7744641548997</c:v>
                </c:pt>
                <c:pt idx="12">
                  <c:v>26.3717013908475</c:v>
                </c:pt>
                <c:pt idx="13">
                  <c:v>27.8336267932027</c:v>
                </c:pt>
                <c:pt idx="14">
                  <c:v>29.1662731999645</c:v>
                </c:pt>
                <c:pt idx="15">
                  <c:v>30.3749057054984</c:v>
                </c:pt>
                <c:pt idx="16">
                  <c:v>31.4641170095426</c:v>
                </c:pt>
                <c:pt idx="17">
                  <c:v>32.4379059357628</c:v>
                </c:pt>
                <c:pt idx="18">
                  <c:v>33.2997423035103</c:v>
                </c:pt>
                <c:pt idx="19">
                  <c:v>34.0526206176945</c:v>
                </c:pt>
                <c:pt idx="20">
                  <c:v>34.699104497861</c:v>
                </c:pt>
                <c:pt idx="21">
                  <c:v>35.2413633511148</c:v>
                </c:pt>
                <c:pt idx="22">
                  <c:v>35.6812024707092</c:v>
                </c:pt>
                <c:pt idx="23">
                  <c:v>36.0200874886368</c:v>
                </c:pt>
                <c:pt idx="24">
                  <c:v>36.2591639087027</c:v>
                </c:pt>
                <c:pt idx="25">
                  <c:v>36.3992722832153</c:v>
                </c:pt>
                <c:pt idx="26">
                  <c:v>36.4409594617404</c:v>
                </c:pt>
                <c:pt idx="27">
                  <c:v>36.3844870289414</c:v>
                </c:pt>
                <c:pt idx="28">
                  <c:v>36.2299960527325</c:v>
                </c:pt>
                <c:pt idx="29">
                  <c:v>35.9777874700786</c:v>
                </c:pt>
                <c:pt idx="30">
                  <c:v>35.6284395600251</c:v>
                </c:pt>
                <c:pt idx="31">
                  <c:v>35.182802558013</c:v>
                </c:pt>
                <c:pt idx="32">
                  <c:v>34.6419902281391</c:v>
                </c:pt>
                <c:pt idx="33">
                  <c:v>34.0073685734621</c:v>
                </c:pt>
                <c:pt idx="34">
                  <c:v>33.2805419299703</c:v>
                </c:pt>
                <c:pt idx="35">
                  <c:v>32.4633367461284</c:v>
                </c:pt>
                <c:pt idx="36">
                  <c:v>31.5577833949695</c:v>
                </c:pt>
                <c:pt idx="37">
                  <c:v>30.5660963981265</c:v>
                </c:pt>
                <c:pt idx="38">
                  <c:v>29.4906534602869</c:v>
                </c:pt>
                <c:pt idx="39">
                  <c:v>28.3339737183446</c:v>
                </c:pt>
                <c:pt idx="40">
                  <c:v>27.0986956026325</c:v>
                </c:pt>
                <c:pt idx="41">
                  <c:v>25.7875546893023</c:v>
                </c:pt>
                <c:pt idx="42">
                  <c:v>24.4033618948064</c:v>
                </c:pt>
                <c:pt idx="43">
                  <c:v>22.9489823275096</c:v>
                </c:pt>
                <c:pt idx="44">
                  <c:v>21.4273150698206</c:v>
                </c:pt>
                <c:pt idx="45">
                  <c:v>19.8412741190344</c:v>
                </c:pt>
                <c:pt idx="46">
                  <c:v>18.1937706683463</c:v>
                </c:pt>
                <c:pt idx="47">
                  <c:v>16.4876968630817</c:v>
                </c:pt>
                <c:pt idx="48">
                  <c:v>14.7259111226568</c:v>
                </c:pt>
                <c:pt idx="49">
                  <c:v>12.9112250774091</c:v>
                </c:pt>
                <c:pt idx="50">
                  <c:v>11.0463921321565</c:v>
                </c:pt>
                <c:pt idx="51">
                  <c:v>9.1340976357873</c:v>
                </c:pt>
                <c:pt idx="52">
                  <c:v>7.17695060867684</c:v>
                </c:pt>
                <c:pt idx="53">
                  <c:v>5.1774769573541</c:v>
                </c:pt>
                <c:pt idx="54">
                  <c:v>3.13811408846441</c:v>
                </c:pt>
                <c:pt idx="55">
                  <c:v>1.06120682138955</c:v>
                </c:pt>
                <c:pt idx="56">
                  <c:v>-1.05099550952062</c:v>
                </c:pt>
                <c:pt idx="57">
                  <c:v>-3.19634087677956</c:v>
                </c:pt>
                <c:pt idx="58">
                  <c:v>-5.37277542071812</c:v>
                </c:pt>
                <c:pt idx="59">
                  <c:v>-7.57834346330378</c:v>
                </c:pt>
                <c:pt idx="60">
                  <c:v>-9.81118678507827</c:v>
                </c:pt>
                <c:pt idx="61">
                  <c:v>-12.0695432702961</c:v>
                </c:pt>
                <c:pt idx="62">
                  <c:v>-14.3517450189435</c:v>
                </c:pt>
                <c:pt idx="63">
                  <c:v>-16.6562160170755</c:v>
                </c:pt>
                <c:pt idx="64">
                  <c:v>-18.9814694491656</c:v>
                </c:pt>
                <c:pt idx="65">
                  <c:v>-21.3261047282027</c:v>
                </c:pt>
                <c:pt idx="66">
                  <c:v>-23.6888043113178</c:v>
                </c:pt>
                <c:pt idx="67">
                  <c:v>-26.0683303609669</c:v>
                </c:pt>
                <c:pt idx="68">
                  <c:v>-28.4635213042593</c:v>
                </c:pt>
                <c:pt idx="69">
                  <c:v>-30.8732883360182</c:v>
                </c:pt>
                <c:pt idx="70">
                  <c:v>-33.2966119046408</c:v>
                </c:pt>
                <c:pt idx="71">
                  <c:v>-35.732538213838</c:v>
                </c:pt>
                <c:pt idx="72">
                  <c:v>-38.1801757678932</c:v>
                </c:pt>
                <c:pt idx="73">
                  <c:v>-40.6386919831833</c:v>
                </c:pt>
                <c:pt idx="74">
                  <c:v>-43.1073098843419</c:v>
                </c:pt>
                <c:pt idx="75">
                  <c:v>-45.58530489959</c:v>
                </c:pt>
                <c:pt idx="76">
                  <c:v>-48.0720017663834</c:v>
                </c:pt>
                <c:pt idx="77">
                  <c:v>-50.5667715555982</c:v>
                </c:pt>
                <c:pt idx="78">
                  <c:v>-53.0690288199518</c:v>
                </c:pt>
                <c:pt idx="79">
                  <c:v>-55.5782288702075</c:v>
                </c:pt>
                <c:pt idx="80">
                  <c:v>-58.0938651808968</c:v>
                </c:pt>
                <c:pt idx="81">
                  <c:v>-60.6154669257724</c:v>
                </c:pt>
                <c:pt idx="82">
                  <c:v>-63.1425966419548</c:v>
                </c:pt>
                <c:pt idx="83">
                  <c:v>-65.6748480207124</c:v>
                </c:pt>
                <c:pt idx="84">
                  <c:v>-68.2118438219992</c:v>
                </c:pt>
                <c:pt idx="85">
                  <c:v>-70.7532339092272</c:v>
                </c:pt>
                <c:pt idx="86">
                  <c:v>-73.2986934002653</c:v>
                </c:pt>
                <c:pt idx="87">
                  <c:v>-75.8479209302886</c:v>
                </c:pt>
                <c:pt idx="88">
                  <c:v>-78.4006370218539</c:v>
                </c:pt>
                <c:pt idx="89">
                  <c:v>-80.956582557414</c:v>
                </c:pt>
                <c:pt idx="90">
                  <c:v>-83.5155173494009</c:v>
                </c:pt>
                <c:pt idx="91">
                  <c:v>-86.0772188029888</c:v>
                </c:pt>
                <c:pt idx="92">
                  <c:v>-88.6414806666782</c:v>
                </c:pt>
                <c:pt idx="93">
                  <c:v>-91.208111865918</c:v>
                </c:pt>
                <c:pt idx="94">
                  <c:v>-93.7769354150875</c:v>
                </c:pt>
                <c:pt idx="95">
                  <c:v>-96.3477874032958</c:v>
                </c:pt>
                <c:pt idx="96">
                  <c:v>-98.9205160496055</c:v>
                </c:pt>
                <c:pt idx="97">
                  <c:v>-101.494980823457</c:v>
                </c:pt>
                <c:pt idx="98">
                  <c:v>-104.071051626245</c:v>
                </c:pt>
                <c:pt idx="99">
                  <c:v>-106.648608030182</c:v>
                </c:pt>
                <c:pt idx="100">
                  <c:v>-109.227538570766</c:v>
                </c:pt>
                <c:pt idx="101">
                  <c:v>-111.807740089369</c:v>
                </c:pt>
                <c:pt idx="102">
                  <c:v>-114.389117122628</c:v>
                </c:pt>
                <c:pt idx="103">
                  <c:v>-116.971581335512</c:v>
                </c:pt>
                <c:pt idx="104">
                  <c:v>-119.555050995135</c:v>
                </c:pt>
                <c:pt idx="105">
                  <c:v>-122.139450482512</c:v>
                </c:pt>
                <c:pt idx="106">
                  <c:v>-124.724709839676</c:v>
                </c:pt>
                <c:pt idx="107">
                  <c:v>-127.310764349686</c:v>
                </c:pt>
                <c:pt idx="108">
                  <c:v>-129.897554147248</c:v>
                </c:pt>
                <c:pt idx="109">
                  <c:v>-132.485023857782</c:v>
                </c:pt>
                <c:pt idx="110">
                  <c:v>-135.073122262946</c:v>
                </c:pt>
                <c:pt idx="111">
                  <c:v>-137.661801990716</c:v>
                </c:pt>
                <c:pt idx="112">
                  <c:v>-140.251019228283</c:v>
                </c:pt>
                <c:pt idx="113">
                  <c:v>-142.840733456133</c:v>
                </c:pt>
                <c:pt idx="114">
                  <c:v>-145.430907201767</c:v>
                </c:pt>
                <c:pt idx="115">
                  <c:v>-148.021505811659</c:v>
                </c:pt>
                <c:pt idx="116">
                  <c:v>-150.612497240127</c:v>
                </c:pt>
                <c:pt idx="117">
                  <c:v>-153.203851853873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"Flasche 3"</c:f>
              <c:strCache>
                <c:ptCount val="1"/>
                <c:pt idx="0">
                  <c:v>Flasche 3</c:v>
                </c:pt>
              </c:strCache>
            </c:strRef>
          </c:tx>
          <c:spPr>
            <a:solidFill>
              <a:srgbClr val="00ff00"/>
            </a:solidFill>
            <a:ln w="126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Berechnung!$R$227:$R$344</c:f>
              <c:numCache>
                <c:formatCode>General</c:formatCode>
                <c:ptCount val="118"/>
                <c:pt idx="0">
                  <c:v>0</c:v>
                </c:pt>
                <c:pt idx="1">
                  <c:v>0.0651526410531836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</c:v>
                </c:pt>
                <c:pt idx="24">
                  <c:v>2.3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4.1</c:v>
                </c:pt>
                <c:pt idx="43">
                  <c:v>4.2</c:v>
                </c:pt>
                <c:pt idx="44">
                  <c:v>4.3</c:v>
                </c:pt>
                <c:pt idx="45">
                  <c:v>4.4</c:v>
                </c:pt>
                <c:pt idx="46">
                  <c:v>4.5</c:v>
                </c:pt>
                <c:pt idx="47">
                  <c:v>4.6</c:v>
                </c:pt>
                <c:pt idx="48">
                  <c:v>4.7</c:v>
                </c:pt>
                <c:pt idx="49">
                  <c:v>4.8</c:v>
                </c:pt>
                <c:pt idx="50">
                  <c:v>4.9</c:v>
                </c:pt>
                <c:pt idx="51">
                  <c:v>5</c:v>
                </c:pt>
                <c:pt idx="52">
                  <c:v>5.1</c:v>
                </c:pt>
                <c:pt idx="53">
                  <c:v>5.2</c:v>
                </c:pt>
                <c:pt idx="54">
                  <c:v>5.3</c:v>
                </c:pt>
                <c:pt idx="55">
                  <c:v>5.4</c:v>
                </c:pt>
                <c:pt idx="56">
                  <c:v>5.5</c:v>
                </c:pt>
                <c:pt idx="57">
                  <c:v>5.6</c:v>
                </c:pt>
                <c:pt idx="58">
                  <c:v>5.7</c:v>
                </c:pt>
                <c:pt idx="59">
                  <c:v>5.8</c:v>
                </c:pt>
                <c:pt idx="60">
                  <c:v>5.9</c:v>
                </c:pt>
                <c:pt idx="61">
                  <c:v>6</c:v>
                </c:pt>
                <c:pt idx="62">
                  <c:v>6.09999999999999</c:v>
                </c:pt>
                <c:pt idx="63">
                  <c:v>6.19999999999999</c:v>
                </c:pt>
                <c:pt idx="64">
                  <c:v>6.29999999999999</c:v>
                </c:pt>
                <c:pt idx="65">
                  <c:v>6.39999999999999</c:v>
                </c:pt>
                <c:pt idx="66">
                  <c:v>6.49999999999999</c:v>
                </c:pt>
                <c:pt idx="67">
                  <c:v>6.59999999999999</c:v>
                </c:pt>
                <c:pt idx="68">
                  <c:v>6.69999999999999</c:v>
                </c:pt>
                <c:pt idx="69">
                  <c:v>6.79999999999999</c:v>
                </c:pt>
                <c:pt idx="70">
                  <c:v>6.89999999999999</c:v>
                </c:pt>
                <c:pt idx="71">
                  <c:v>6.99999999999999</c:v>
                </c:pt>
                <c:pt idx="72">
                  <c:v>7.09999999999999</c:v>
                </c:pt>
                <c:pt idx="73">
                  <c:v>7.19999999999999</c:v>
                </c:pt>
                <c:pt idx="74">
                  <c:v>7.29999999999999</c:v>
                </c:pt>
                <c:pt idx="75">
                  <c:v>7.39999999999999</c:v>
                </c:pt>
                <c:pt idx="76">
                  <c:v>7.49999999999999</c:v>
                </c:pt>
                <c:pt idx="77">
                  <c:v>7.59999999999999</c:v>
                </c:pt>
                <c:pt idx="78">
                  <c:v>7.69999999999999</c:v>
                </c:pt>
                <c:pt idx="79">
                  <c:v>7.79999999999999</c:v>
                </c:pt>
                <c:pt idx="80">
                  <c:v>7.89999999999999</c:v>
                </c:pt>
                <c:pt idx="81">
                  <c:v>7.99999999999999</c:v>
                </c:pt>
                <c:pt idx="82">
                  <c:v>8.09999999999999</c:v>
                </c:pt>
                <c:pt idx="83">
                  <c:v>8.19999999999999</c:v>
                </c:pt>
                <c:pt idx="84">
                  <c:v>8.29999999999999</c:v>
                </c:pt>
                <c:pt idx="85">
                  <c:v>8.39999999999999</c:v>
                </c:pt>
                <c:pt idx="86">
                  <c:v>8.49999999999999</c:v>
                </c:pt>
                <c:pt idx="87">
                  <c:v>8.59999999999999</c:v>
                </c:pt>
                <c:pt idx="88">
                  <c:v>8.69999999999999</c:v>
                </c:pt>
                <c:pt idx="89">
                  <c:v>8.79999999999999</c:v>
                </c:pt>
                <c:pt idx="90">
                  <c:v>8.89999999999998</c:v>
                </c:pt>
                <c:pt idx="91">
                  <c:v>8.99999999999998</c:v>
                </c:pt>
                <c:pt idx="92">
                  <c:v>9.09999999999998</c:v>
                </c:pt>
                <c:pt idx="93">
                  <c:v>9.19999999999998</c:v>
                </c:pt>
                <c:pt idx="94">
                  <c:v>9.29999999999998</c:v>
                </c:pt>
                <c:pt idx="95">
                  <c:v>9.39999999999998</c:v>
                </c:pt>
                <c:pt idx="96">
                  <c:v>9.49999999999998</c:v>
                </c:pt>
                <c:pt idx="97">
                  <c:v>9.59999999999998</c:v>
                </c:pt>
                <c:pt idx="98">
                  <c:v>9.69999999999998</c:v>
                </c:pt>
                <c:pt idx="99">
                  <c:v>9.79999999999998</c:v>
                </c:pt>
                <c:pt idx="100">
                  <c:v>9.89999999999998</c:v>
                </c:pt>
                <c:pt idx="101">
                  <c:v>9.99999999999998</c:v>
                </c:pt>
                <c:pt idx="102">
                  <c:v>10.1</c:v>
                </c:pt>
                <c:pt idx="103">
                  <c:v>10.2</c:v>
                </c:pt>
                <c:pt idx="104">
                  <c:v>10.3</c:v>
                </c:pt>
                <c:pt idx="105">
                  <c:v>10.4</c:v>
                </c:pt>
                <c:pt idx="106">
                  <c:v>10.5</c:v>
                </c:pt>
                <c:pt idx="107">
                  <c:v>10.6</c:v>
                </c:pt>
                <c:pt idx="108">
                  <c:v>10.7</c:v>
                </c:pt>
                <c:pt idx="109">
                  <c:v>10.8</c:v>
                </c:pt>
                <c:pt idx="110">
                  <c:v>10.9</c:v>
                </c:pt>
                <c:pt idx="111">
                  <c:v>11</c:v>
                </c:pt>
                <c:pt idx="112">
                  <c:v>11.1</c:v>
                </c:pt>
                <c:pt idx="113">
                  <c:v>11.2</c:v>
                </c:pt>
                <c:pt idx="114">
                  <c:v>11.3</c:v>
                </c:pt>
                <c:pt idx="115">
                  <c:v>11.4</c:v>
                </c:pt>
                <c:pt idx="116">
                  <c:v>11.5</c:v>
                </c:pt>
                <c:pt idx="117">
                  <c:v>11.6</c:v>
                </c:pt>
              </c:numCache>
            </c:numRef>
          </c:xVal>
          <c:yVal>
            <c:numRef>
              <c:f>Berechnung!$S$227:$S$344</c:f>
              <c:numCache>
                <c:formatCode>General</c:formatCode>
                <c:ptCount val="118"/>
                <c:pt idx="0">
                  <c:v>0</c:v>
                </c:pt>
                <c:pt idx="1">
                  <c:v>1.75070437401085</c:v>
                </c:pt>
                <c:pt idx="2">
                  <c:v>3.51276906683196</c:v>
                </c:pt>
                <c:pt idx="3">
                  <c:v>8.18941640474389</c:v>
                </c:pt>
                <c:pt idx="4">
                  <c:v>12.3606823968012</c:v>
                </c:pt>
                <c:pt idx="5">
                  <c:v>16.1099963532143</c:v>
                </c:pt>
                <c:pt idx="6">
                  <c:v>19.4996548885317</c:v>
                </c:pt>
                <c:pt idx="7">
                  <c:v>22.5774838782906</c:v>
                </c:pt>
                <c:pt idx="8">
                  <c:v>25.3810293250589</c:v>
                </c:pt>
                <c:pt idx="9">
                  <c:v>27.9403112704977</c:v>
                </c:pt>
                <c:pt idx="10">
                  <c:v>30.279699079249</c:v>
                </c:pt>
                <c:pt idx="11">
                  <c:v>32.4192268735606</c:v>
                </c:pt>
                <c:pt idx="12">
                  <c:v>34.3755396973834</c:v>
                </c:pt>
                <c:pt idx="13">
                  <c:v>36.1625888299349</c:v>
                </c:pt>
                <c:pt idx="14">
                  <c:v>37.7921522924207</c:v>
                </c:pt>
                <c:pt idx="15">
                  <c:v>39.2742307856189</c:v>
                </c:pt>
                <c:pt idx="16">
                  <c:v>40.617353078712</c:v>
                </c:pt>
                <c:pt idx="17">
                  <c:v>41.8288143933268</c:v>
                </c:pt>
                <c:pt idx="18">
                  <c:v>42.9148643915699</c:v>
                </c:pt>
                <c:pt idx="19">
                  <c:v>43.880856684446</c:v>
                </c:pt>
                <c:pt idx="20">
                  <c:v>44.7313685387074</c:v>
                </c:pt>
                <c:pt idx="21">
                  <c:v>45.4702971844954</c:v>
                </c:pt>
                <c:pt idx="22">
                  <c:v>46.1009374997643</c:v>
                </c:pt>
                <c:pt idx="23">
                  <c:v>46.6260446664177</c:v>
                </c:pt>
                <c:pt idx="24">
                  <c:v>47.0478845219033</c:v>
                </c:pt>
                <c:pt idx="25">
                  <c:v>47.368273677133</c:v>
                </c:pt>
                <c:pt idx="26">
                  <c:v>47.5886109740333</c:v>
                </c:pt>
                <c:pt idx="27">
                  <c:v>47.7099014696321</c:v>
                </c:pt>
                <c:pt idx="28">
                  <c:v>47.7327738268694</c:v>
                </c:pt>
                <c:pt idx="29">
                  <c:v>47.6575045055351</c:v>
                </c:pt>
                <c:pt idx="30">
                  <c:v>47.4842849529891</c:v>
                </c:pt>
                <c:pt idx="31">
                  <c:v>47.2135665888884</c:v>
                </c:pt>
                <c:pt idx="32">
                  <c:v>46.8461520544137</c:v>
                </c:pt>
                <c:pt idx="33">
                  <c:v>46.3831855327967</c:v>
                </c:pt>
                <c:pt idx="34">
                  <c:v>45.8261382572521</c:v>
                </c:pt>
                <c:pt idx="35">
                  <c:v>45.1767896013811</c:v>
                </c:pt>
                <c:pt idx="36">
                  <c:v>44.4372042721456</c:v>
                </c:pt>
                <c:pt idx="37">
                  <c:v>43.6097062259313</c:v>
                </c:pt>
                <c:pt idx="38">
                  <c:v>42.6968499998141</c:v>
                </c:pt>
                <c:pt idx="39">
                  <c:v>41.7013901907417</c:v>
                </c:pt>
                <c:pt idx="40">
                  <c:v>40.6262498248267</c:v>
                </c:pt>
                <c:pt idx="41">
                  <c:v>39.4744883391582</c:v>
                </c:pt>
                <c:pt idx="42">
                  <c:v>38.2492698529333</c:v>
                </c:pt>
                <c:pt idx="43">
                  <c:v>36.9538323379691</c:v>
                </c:pt>
                <c:pt idx="44">
                  <c:v>35.5914582161946</c:v>
                </c:pt>
                <c:pt idx="45">
                  <c:v>34.1654468192093</c:v>
                </c:pt>
                <c:pt idx="46">
                  <c:v>32.679089047943</c:v>
                </c:pt>
                <c:pt idx="47">
                  <c:v>31.1356444738184</c:v>
                </c:pt>
                <c:pt idx="48">
                  <c:v>29.538321030813</c:v>
                </c:pt>
                <c:pt idx="49">
                  <c:v>27.8902573637006</c:v>
                </c:pt>
                <c:pt idx="50">
                  <c:v>26.1945078238332</c:v>
                </c:pt>
                <c:pt idx="51">
                  <c:v>24.4540300414627</c:v>
                </c:pt>
                <c:pt idx="52">
                  <c:v>22.6716749533293</c:v>
                </c:pt>
                <c:pt idx="53">
                  <c:v>20.8501791258963</c:v>
                </c:pt>
                <c:pt idx="54">
                  <c:v>18.9921591874738</c:v>
                </c:pt>
                <c:pt idx="55">
                  <c:v>17.1001081654581</c:v>
                </c:pt>
                <c:pt idx="56">
                  <c:v>15.1763935166904</c:v>
                </c:pt>
                <c:pt idx="57">
                  <c:v>13.2232566380686</c:v>
                </c:pt>
                <c:pt idx="58">
                  <c:v>11.2428136495825</c:v>
                </c:pt>
                <c:pt idx="59">
                  <c:v>9.23705725151461</c:v>
                </c:pt>
                <c:pt idx="60">
                  <c:v>7.20785947039405</c:v>
                </c:pt>
                <c:pt idx="61">
                  <c:v>5.15697512331542</c:v>
                </c:pt>
                <c:pt idx="62">
                  <c:v>3.0860458465076</c:v>
                </c:pt>
                <c:pt idx="63">
                  <c:v>0.996604550790659</c:v>
                </c:pt>
                <c:pt idx="64">
                  <c:v>-1.10991981680023</c:v>
                </c:pt>
                <c:pt idx="65">
                  <c:v>-3.23219730987692</c:v>
                </c:pt>
                <c:pt idx="66">
                  <c:v>-5.36899190752622</c:v>
                </c:pt>
                <c:pt idx="67">
                  <c:v>-7.51915640252443</c:v>
                </c:pt>
                <c:pt idx="68">
                  <c:v>-9.68162731554121</c:v>
                </c:pt>
                <c:pt idx="69">
                  <c:v>-11.8554198864163</c:v>
                </c:pt>
                <c:pt idx="70">
                  <c:v>-14.0396231833739</c:v>
                </c:pt>
                <c:pt idx="71">
                  <c:v>-16.2333953620834</c:v>
                </c:pt>
                <c:pt idx="72">
                  <c:v>-18.4359590987179</c:v>
                </c:pt>
                <c:pt idx="73">
                  <c:v>-20.6465972145113</c:v>
                </c:pt>
                <c:pt idx="74">
                  <c:v>-22.8646485036882</c:v>
                </c:pt>
                <c:pt idx="75">
                  <c:v>-25.0895037719197</c:v>
                </c:pt>
                <c:pt idx="76">
                  <c:v>-27.3206020885631</c:v>
                </c:pt>
                <c:pt idx="77">
                  <c:v>-29.5574272527552</c:v>
                </c:pt>
                <c:pt idx="78">
                  <c:v>-31.7995044708754</c:v>
                </c:pt>
                <c:pt idx="79">
                  <c:v>-34.0463972408728</c:v>
                </c:pt>
                <c:pt idx="80">
                  <c:v>-36.2977044373953</c:v>
                </c:pt>
                <c:pt idx="81">
                  <c:v>-38.5530575904923</c:v>
                </c:pt>
                <c:pt idx="82">
                  <c:v>-40.8121183498254</c:v>
                </c:pt>
                <c:pt idx="83">
                  <c:v>-43.0745761257519</c:v>
                </c:pt>
                <c:pt idx="84">
                  <c:v>-45.3401458983106</c:v>
                </c:pt>
                <c:pt idx="85">
                  <c:v>-47.6085661849783</c:v>
                </c:pt>
                <c:pt idx="86">
                  <c:v>-49.8795971580534</c:v>
                </c:pt>
                <c:pt idx="87">
                  <c:v>-52.1530189026341</c:v>
                </c:pt>
                <c:pt idx="88">
                  <c:v>-54.4286298063494</c:v>
                </c:pt>
                <c:pt idx="89">
                  <c:v>-56.7062450722698</c:v>
                </c:pt>
                <c:pt idx="90">
                  <c:v>-58.9856953467426</c:v>
                </c:pt>
                <c:pt idx="91">
                  <c:v>-61.2668254542442</c:v>
                </c:pt>
                <c:pt idx="92">
                  <c:v>-63.5494932317236</c:v>
                </c:pt>
                <c:pt idx="93">
                  <c:v>-65.8335684552984</c:v>
                </c:pt>
                <c:pt idx="94">
                  <c:v>-68.1189318525594</c:v>
                </c:pt>
                <c:pt idx="95">
                  <c:v>-70.4054741941382</c:v>
                </c:pt>
                <c:pt idx="96">
                  <c:v>-72.6930954585791</c:v>
                </c:pt>
                <c:pt idx="97">
                  <c:v>-74.9817040649372</c:v>
                </c:pt>
                <c:pt idx="98">
                  <c:v>-77.2712161678932</c:v>
                </c:pt>
                <c:pt idx="99">
                  <c:v>-79.5615550105291</c:v>
                </c:pt>
                <c:pt idx="100">
                  <c:v>-81.8526503302447</c:v>
                </c:pt>
                <c:pt idx="101">
                  <c:v>-84.1444378136191</c:v>
                </c:pt>
                <c:pt idx="102">
                  <c:v>-86.4368585963228</c:v>
                </c:pt>
                <c:pt idx="103">
                  <c:v>-88.7298588044736</c:v>
                </c:pt>
                <c:pt idx="104">
                  <c:v>-91.0233891340991</c:v>
                </c:pt>
                <c:pt idx="105">
                  <c:v>-93.3174044656217</c:v>
                </c:pt>
                <c:pt idx="106">
                  <c:v>-95.6118635105167</c:v>
                </c:pt>
                <c:pt idx="107">
                  <c:v>-97.9067284875159</c:v>
                </c:pt>
                <c:pt idx="108">
                  <c:v>-100.201964825935</c:v>
                </c:pt>
                <c:pt idx="109">
                  <c:v>-102.497540893888</c:v>
                </c:pt>
                <c:pt idx="110">
                  <c:v>-104.793427749347</c:v>
                </c:pt>
                <c:pt idx="111">
                  <c:v>-107.089598912134</c:v>
                </c:pt>
                <c:pt idx="112">
                  <c:v>-109.386030155128</c:v>
                </c:pt>
                <c:pt idx="113">
                  <c:v>-111.68269931308</c:v>
                </c:pt>
                <c:pt idx="114">
                  <c:v>-113.979586107562</c:v>
                </c:pt>
                <c:pt idx="115">
                  <c:v>-116.276671986717</c:v>
                </c:pt>
                <c:pt idx="116">
                  <c:v>-118.573939978544</c:v>
                </c:pt>
                <c:pt idx="117">
                  <c:v>-120.871374556622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"Flasche 4"</c:f>
              <c:strCache>
                <c:ptCount val="1"/>
                <c:pt idx="0">
                  <c:v>Flasche 4</c:v>
                </c:pt>
              </c:strCache>
            </c:strRef>
          </c:tx>
          <c:spPr>
            <a:solidFill>
              <a:srgbClr val="00ffff"/>
            </a:solidFill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Berechnung!$X$227:$X$344</c:f>
              <c:numCache>
                <c:formatCode>General</c:formatCode>
                <c:ptCount val="118"/>
                <c:pt idx="0">
                  <c:v>0</c:v>
                </c:pt>
                <c:pt idx="1">
                  <c:v>0.0706866500608519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</c:v>
                </c:pt>
                <c:pt idx="24">
                  <c:v>2.3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4.1</c:v>
                </c:pt>
                <c:pt idx="43">
                  <c:v>4.2</c:v>
                </c:pt>
                <c:pt idx="44">
                  <c:v>4.3</c:v>
                </c:pt>
                <c:pt idx="45">
                  <c:v>4.4</c:v>
                </c:pt>
                <c:pt idx="46">
                  <c:v>4.5</c:v>
                </c:pt>
                <c:pt idx="47">
                  <c:v>4.6</c:v>
                </c:pt>
                <c:pt idx="48">
                  <c:v>4.7</c:v>
                </c:pt>
                <c:pt idx="49">
                  <c:v>4.8</c:v>
                </c:pt>
                <c:pt idx="50">
                  <c:v>4.9</c:v>
                </c:pt>
                <c:pt idx="51">
                  <c:v>5</c:v>
                </c:pt>
                <c:pt idx="52">
                  <c:v>5.1</c:v>
                </c:pt>
                <c:pt idx="53">
                  <c:v>5.2</c:v>
                </c:pt>
                <c:pt idx="54">
                  <c:v>5.3</c:v>
                </c:pt>
                <c:pt idx="55">
                  <c:v>5.4</c:v>
                </c:pt>
                <c:pt idx="56">
                  <c:v>5.5</c:v>
                </c:pt>
                <c:pt idx="57">
                  <c:v>5.6</c:v>
                </c:pt>
                <c:pt idx="58">
                  <c:v>5.7</c:v>
                </c:pt>
                <c:pt idx="59">
                  <c:v>5.8</c:v>
                </c:pt>
                <c:pt idx="60">
                  <c:v>5.9</c:v>
                </c:pt>
                <c:pt idx="61">
                  <c:v>6</c:v>
                </c:pt>
                <c:pt idx="62">
                  <c:v>6.09999999999999</c:v>
                </c:pt>
                <c:pt idx="63">
                  <c:v>6.19999999999999</c:v>
                </c:pt>
                <c:pt idx="64">
                  <c:v>6.29999999999999</c:v>
                </c:pt>
                <c:pt idx="65">
                  <c:v>6.39999999999999</c:v>
                </c:pt>
                <c:pt idx="66">
                  <c:v>6.49999999999999</c:v>
                </c:pt>
                <c:pt idx="67">
                  <c:v>6.59999999999999</c:v>
                </c:pt>
                <c:pt idx="68">
                  <c:v>6.69999999999999</c:v>
                </c:pt>
                <c:pt idx="69">
                  <c:v>6.79999999999999</c:v>
                </c:pt>
                <c:pt idx="70">
                  <c:v>6.89999999999999</c:v>
                </c:pt>
                <c:pt idx="71">
                  <c:v>6.99999999999999</c:v>
                </c:pt>
                <c:pt idx="72">
                  <c:v>7.09999999999999</c:v>
                </c:pt>
                <c:pt idx="73">
                  <c:v>7.19999999999999</c:v>
                </c:pt>
                <c:pt idx="74">
                  <c:v>7.29999999999999</c:v>
                </c:pt>
                <c:pt idx="75">
                  <c:v>7.39999999999999</c:v>
                </c:pt>
                <c:pt idx="76">
                  <c:v>7.49999999999999</c:v>
                </c:pt>
                <c:pt idx="77">
                  <c:v>7.59999999999999</c:v>
                </c:pt>
                <c:pt idx="78">
                  <c:v>7.69999999999999</c:v>
                </c:pt>
                <c:pt idx="79">
                  <c:v>7.79999999999999</c:v>
                </c:pt>
                <c:pt idx="80">
                  <c:v>7.89999999999999</c:v>
                </c:pt>
                <c:pt idx="81">
                  <c:v>7.99999999999999</c:v>
                </c:pt>
                <c:pt idx="82">
                  <c:v>8.09999999999999</c:v>
                </c:pt>
                <c:pt idx="83">
                  <c:v>8.19999999999999</c:v>
                </c:pt>
                <c:pt idx="84">
                  <c:v>8.29999999999999</c:v>
                </c:pt>
                <c:pt idx="85">
                  <c:v>8.39999999999999</c:v>
                </c:pt>
                <c:pt idx="86">
                  <c:v>8.49999999999999</c:v>
                </c:pt>
                <c:pt idx="87">
                  <c:v>8.59999999999999</c:v>
                </c:pt>
                <c:pt idx="88">
                  <c:v>8.69999999999999</c:v>
                </c:pt>
                <c:pt idx="89">
                  <c:v>8.79999999999999</c:v>
                </c:pt>
                <c:pt idx="90">
                  <c:v>8.89999999999998</c:v>
                </c:pt>
                <c:pt idx="91">
                  <c:v>8.99999999999998</c:v>
                </c:pt>
                <c:pt idx="92">
                  <c:v>9.09999999999998</c:v>
                </c:pt>
                <c:pt idx="93">
                  <c:v>9.19999999999998</c:v>
                </c:pt>
                <c:pt idx="94">
                  <c:v>9.29999999999998</c:v>
                </c:pt>
                <c:pt idx="95">
                  <c:v>9.39999999999998</c:v>
                </c:pt>
                <c:pt idx="96">
                  <c:v>9.49999999999998</c:v>
                </c:pt>
                <c:pt idx="97">
                  <c:v>9.59999999999998</c:v>
                </c:pt>
                <c:pt idx="98">
                  <c:v>9.69999999999998</c:v>
                </c:pt>
                <c:pt idx="99">
                  <c:v>9.79999999999998</c:v>
                </c:pt>
                <c:pt idx="100">
                  <c:v>9.89999999999998</c:v>
                </c:pt>
                <c:pt idx="101">
                  <c:v>9.99999999999998</c:v>
                </c:pt>
                <c:pt idx="102">
                  <c:v>10.1</c:v>
                </c:pt>
                <c:pt idx="103">
                  <c:v>10.2</c:v>
                </c:pt>
                <c:pt idx="104">
                  <c:v>10.3</c:v>
                </c:pt>
                <c:pt idx="105">
                  <c:v>10.4</c:v>
                </c:pt>
                <c:pt idx="106">
                  <c:v>10.5</c:v>
                </c:pt>
                <c:pt idx="107">
                  <c:v>10.6</c:v>
                </c:pt>
                <c:pt idx="108">
                  <c:v>10.7</c:v>
                </c:pt>
                <c:pt idx="109">
                  <c:v>10.8</c:v>
                </c:pt>
                <c:pt idx="110">
                  <c:v>10.9</c:v>
                </c:pt>
                <c:pt idx="111">
                  <c:v>11</c:v>
                </c:pt>
                <c:pt idx="112">
                  <c:v>11.1</c:v>
                </c:pt>
                <c:pt idx="113">
                  <c:v>11.2</c:v>
                </c:pt>
                <c:pt idx="114">
                  <c:v>11.3</c:v>
                </c:pt>
                <c:pt idx="115">
                  <c:v>11.4</c:v>
                </c:pt>
                <c:pt idx="116">
                  <c:v>11.5</c:v>
                </c:pt>
                <c:pt idx="117">
                  <c:v>11.6</c:v>
                </c:pt>
              </c:numCache>
            </c:numRef>
          </c:xVal>
          <c:yVal>
            <c:numRef>
              <c:f>Berechnung!$Y$227:$Y$344</c:f>
              <c:numCache>
                <c:formatCode>General</c:formatCode>
                <c:ptCount val="118"/>
                <c:pt idx="0">
                  <c:v>0</c:v>
                </c:pt>
                <c:pt idx="1">
                  <c:v>1.75070437401085</c:v>
                </c:pt>
                <c:pt idx="2">
                  <c:v>2.79867860259742</c:v>
                </c:pt>
                <c:pt idx="3">
                  <c:v>6.15929308362107</c:v>
                </c:pt>
                <c:pt idx="4">
                  <c:v>9.21172875010917</c:v>
                </c:pt>
                <c:pt idx="5">
                  <c:v>11.9927782335389</c:v>
                </c:pt>
                <c:pt idx="6">
                  <c:v>14.5319016789065</c:v>
                </c:pt>
                <c:pt idx="7">
                  <c:v>16.8530426758472</c:v>
                </c:pt>
                <c:pt idx="8">
                  <c:v>18.9759050741937</c:v>
                </c:pt>
                <c:pt idx="9">
                  <c:v>20.9168732202245</c:v>
                </c:pt>
                <c:pt idx="10">
                  <c:v>22.6896893870925</c:v>
                </c:pt>
                <c:pt idx="11">
                  <c:v>24.3059616533459</c:v>
                </c:pt>
                <c:pt idx="12">
                  <c:v>25.7755507357052</c:v>
                </c:pt>
                <c:pt idx="13">
                  <c:v>27.1068686901412</c:v>
                </c:pt>
                <c:pt idx="14">
                  <c:v>28.3071123000121</c:v>
                </c:pt>
                <c:pt idx="15">
                  <c:v>29.3824472737058</c:v>
                </c:pt>
                <c:pt idx="16">
                  <c:v>30.3381548352471</c:v>
                </c:pt>
                <c:pt idx="17">
                  <c:v>31.1787491537049</c:v>
                </c:pt>
                <c:pt idx="18">
                  <c:v>31.9080718489661</c:v>
                </c:pt>
                <c:pt idx="19">
                  <c:v>32.5293682310026</c:v>
                </c:pt>
                <c:pt idx="20">
                  <c:v>33.0453487804697</c:v>
                </c:pt>
                <c:pt idx="21">
                  <c:v>33.4582385295656</c:v>
                </c:pt>
                <c:pt idx="22">
                  <c:v>33.7698163649927</c:v>
                </c:pt>
                <c:pt idx="23">
                  <c:v>33.981445788576</c:v>
                </c:pt>
                <c:pt idx="24">
                  <c:v>34.0940982927881</c:v>
                </c:pt>
                <c:pt idx="25">
                  <c:v>34.108370207489</c:v>
                </c:pt>
                <c:pt idx="26">
                  <c:v>34.0245161212836</c:v>
                </c:pt>
                <c:pt idx="27">
                  <c:v>33.8427371445495</c:v>
                </c:pt>
                <c:pt idx="28">
                  <c:v>33.5635157060616</c:v>
                </c:pt>
                <c:pt idx="29">
                  <c:v>33.1876848083415</c:v>
                </c:pt>
                <c:pt idx="30">
                  <c:v>32.7164179146077</c:v>
                </c:pt>
                <c:pt idx="31">
                  <c:v>32.1512140522023</c:v>
                </c:pt>
                <c:pt idx="32">
                  <c:v>31.4938785393509</c:v>
                </c:pt>
                <c:pt idx="33">
                  <c:v>30.7464998652048</c:v>
                </c:pt>
                <c:pt idx="34">
                  <c:v>29.9114233511467</c:v>
                </c:pt>
                <c:pt idx="35">
                  <c:v>28.9912222902861</c:v>
                </c:pt>
                <c:pt idx="36">
                  <c:v>27.9886672999129</c:v>
                </c:pt>
                <c:pt idx="37">
                  <c:v>26.9066946285045</c:v>
                </c:pt>
                <c:pt idx="38">
                  <c:v>25.7483741366682</c:v>
                </c:pt>
                <c:pt idx="39">
                  <c:v>24.5168776237502</c:v>
                </c:pt>
                <c:pt idx="40">
                  <c:v>23.2154481034953</c:v>
                </c:pt>
                <c:pt idx="41">
                  <c:v>21.8473705485767</c:v>
                </c:pt>
                <c:pt idx="42">
                  <c:v>20.4159445306936</c:v>
                </c:pt>
                <c:pt idx="43">
                  <c:v>18.924459085722</c:v>
                </c:pt>
                <c:pt idx="44">
                  <c:v>17.3761700370307</c:v>
                </c:pt>
                <c:pt idx="45">
                  <c:v>15.7742799186366</c:v>
                </c:pt>
                <c:pt idx="46">
                  <c:v>14.1219205565758</c:v>
                </c:pt>
                <c:pt idx="47">
                  <c:v>12.4221382939162</c:v>
                </c:pt>
                <c:pt idx="48">
                  <c:v>10.6778817835237</c:v>
                </c:pt>
                <c:pt idx="49">
                  <c:v>8.89199222348411</c:v>
                </c:pt>
                <c:pt idx="50">
                  <c:v>7.06719587274907</c:v>
                </c:pt>
                <c:pt idx="51">
                  <c:v>5.20609865837241</c:v>
                </c:pt>
                <c:pt idx="52">
                  <c:v>3.31118266951351</c:v>
                </c:pt>
                <c:pt idx="53">
                  <c:v>1.38480432586231</c:v>
                </c:pt>
                <c:pt idx="54">
                  <c:v>-0.570805992154951</c:v>
                </c:pt>
                <c:pt idx="55">
                  <c:v>-2.55354305854188</c:v>
                </c:pt>
                <c:pt idx="56">
                  <c:v>-4.56142485951817</c:v>
                </c:pt>
                <c:pt idx="57">
                  <c:v>-6.59258977809487</c:v>
                </c:pt>
                <c:pt idx="58">
                  <c:v>-8.64529307443902</c:v>
                </c:pt>
                <c:pt idx="59">
                  <c:v>-10.7179028146865</c:v>
                </c:pt>
                <c:pt idx="60">
                  <c:v>-12.8088953840949</c:v>
                </c:pt>
                <c:pt idx="61">
                  <c:v>-14.9168507038235</c:v>
                </c:pt>
                <c:pt idx="62">
                  <c:v>-17.0404472546237</c:v>
                </c:pt>
                <c:pt idx="63">
                  <c:v>-19.1784569956434</c:v>
                </c:pt>
                <c:pt idx="64">
                  <c:v>-21.3297402525924</c:v>
                </c:pt>
                <c:pt idx="65">
                  <c:v>-23.4932406368105</c:v>
                </c:pt>
                <c:pt idx="66">
                  <c:v>-25.667980045376</c:v>
                </c:pt>
                <c:pt idx="67">
                  <c:v>-27.853053782285</c:v>
                </c:pt>
                <c:pt idx="68">
                  <c:v>-30.047625831886</c:v>
                </c:pt>
                <c:pt idx="69">
                  <c:v>-32.2509243080925</c:v>
                </c:pt>
                <c:pt idx="70">
                  <c:v>-34.4622370963473</c:v>
                </c:pt>
                <c:pt idx="71">
                  <c:v>-36.6809076997594</c:v>
                </c:pt>
                <c:pt idx="72">
                  <c:v>-38.9063312961986</c:v>
                </c:pt>
                <c:pt idx="73">
                  <c:v>-41.1379510092961</c:v>
                </c:pt>
                <c:pt idx="74">
                  <c:v>-43.3752543931769</c:v>
                </c:pt>
                <c:pt idx="75">
                  <c:v>-45.6177701282385</c:v>
                </c:pt>
                <c:pt idx="76">
                  <c:v>-47.8650649233212</c:v>
                </c:pt>
                <c:pt idx="77">
                  <c:v>-50.1167406180875</c:v>
                </c:pt>
                <c:pt idx="78">
                  <c:v>-52.3724314782992</c:v>
                </c:pt>
                <c:pt idx="79">
                  <c:v>-54.631801675864</c:v>
                </c:pt>
                <c:pt idx="80">
                  <c:v>-56.8945429449821</c:v>
                </c:pt>
                <c:pt idx="81">
                  <c:v>-59.160372405398</c:v>
                </c:pt>
                <c:pt idx="82">
                  <c:v>-61.4290305436214</c:v>
                </c:pt>
                <c:pt idx="83">
                  <c:v>-63.7002793429796</c:v>
                </c:pt>
                <c:pt idx="84">
                  <c:v>-65.9739005534799</c:v>
                </c:pt>
                <c:pt idx="85">
                  <c:v>-68.2496940926635</c:v>
                </c:pt>
                <c:pt idx="86">
                  <c:v>-70.5274765689039</c:v>
                </c:pt>
                <c:pt idx="87">
                  <c:v>-72.8070799189208</c:v>
                </c:pt>
                <c:pt idx="88">
                  <c:v>-75.0883501516396</c:v>
                </c:pt>
                <c:pt idx="89">
                  <c:v>-77.3711461908991</c:v>
                </c:pt>
                <c:pt idx="90">
                  <c:v>-79.6553388099068</c:v>
                </c:pt>
                <c:pt idx="91">
                  <c:v>-81.9408096507306</c:v>
                </c:pt>
                <c:pt idx="92">
                  <c:v>-84.2274503225174</c:v>
                </c:pt>
                <c:pt idx="93">
                  <c:v>-86.5151615725113</c:v>
                </c:pt>
                <c:pt idx="94">
                  <c:v>-88.8038525243284</c:v>
                </c:pt>
                <c:pt idx="95">
                  <c:v>-91.0934399783089</c:v>
                </c:pt>
                <c:pt idx="96">
                  <c:v>-93.3838477691212</c:v>
                </c:pt>
                <c:pt idx="97">
                  <c:v>-95.6750061761267</c:v>
                </c:pt>
                <c:pt idx="98">
                  <c:v>-97.9668513823367</c:v>
                </c:pt>
                <c:pt idx="99">
                  <c:v>-100.259324978094</c:v>
                </c:pt>
                <c:pt idx="100">
                  <c:v>-102.552373505892</c:v>
                </c:pt>
                <c:pt idx="101">
                  <c:v>-104.845948043026</c:v>
                </c:pt>
                <c:pt idx="102">
                  <c:v>-107.140003819007</c:v>
                </c:pt>
                <c:pt idx="103">
                  <c:v>-109.434499864902</c:v>
                </c:pt>
                <c:pt idx="104">
                  <c:v>-111.729398692012</c:v>
                </c:pt>
                <c:pt idx="105">
                  <c:v>-114.024665997464</c:v>
                </c:pt>
                <c:pt idx="106">
                  <c:v>-116.320270394505</c:v>
                </c:pt>
                <c:pt idx="107">
                  <c:v>-118.616183165462</c:v>
                </c:pt>
                <c:pt idx="108">
                  <c:v>-120.912378035494</c:v>
                </c:pt>
                <c:pt idx="109">
                  <c:v>-123.208830965396</c:v>
                </c:pt>
                <c:pt idx="110">
                  <c:v>-125.505519961882</c:v>
                </c:pt>
                <c:pt idx="111">
                  <c:v>-127.802424903888</c:v>
                </c:pt>
                <c:pt idx="112">
                  <c:v>-130.099527383547</c:v>
                </c:pt>
                <c:pt idx="113">
                  <c:v>-132.396810560618</c:v>
                </c:pt>
                <c:pt idx="114">
                  <c:v>-134.694259029232</c:v>
                </c:pt>
                <c:pt idx="115">
                  <c:v>-136.991858695927</c:v>
                </c:pt>
                <c:pt idx="116">
                  <c:v>-139.289596668022</c:v>
                </c:pt>
                <c:pt idx="117">
                  <c:v>-141.587461151451</c:v>
                </c:pt>
              </c:numCache>
            </c:numRef>
          </c:yVal>
          <c:smooth val="1"/>
        </c:ser>
        <c:axId val="33948972"/>
        <c:axId val="50252478"/>
      </c:scatterChart>
      <c:valAx>
        <c:axId val="33948972"/>
        <c:scaling>
          <c:orientation val="minMax"/>
          <c:max val="6"/>
          <c:min val="0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none">
                    <a:uFillTx/>
                    <a:latin typeface="Arial"/>
                  </a:rPr>
                  <a:t>t</a:t>
                </a:r>
                <a:r>
                  <a:rPr b="0" sz="1000" strike="noStrike" u="none">
                    <a:uFillTx/>
                    <a:latin typeface="Arial"/>
                  </a:rPr>
                  <a:t>/s</a:t>
                </a:r>
              </a:p>
            </c:rich>
          </c:tx>
          <c:layout>
            <c:manualLayout>
              <c:xMode val="edge"/>
              <c:yMode val="edge"/>
              <c:x val="0.907677288891988"/>
              <c:y val="0.95261102654047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50252478"/>
        <c:crossesAt val="0"/>
        <c:crossBetween val="midCat"/>
      </c:valAx>
      <c:valAx>
        <c:axId val="50252478"/>
        <c:scaling>
          <c:orientation val="minMax"/>
          <c:min val="0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00000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none">
                    <a:uFillTx/>
                    <a:latin typeface="Arial"/>
                  </a:rPr>
                  <a:t>s</a:t>
                </a:r>
                <a:r>
                  <a:rPr b="0" sz="1000" strike="noStrike" u="none">
                    <a:uFillTx/>
                    <a:latin typeface="Arial"/>
                  </a:rPr>
                  <a:t>/m</a:t>
                </a:r>
              </a:p>
            </c:rich>
          </c:tx>
          <c:layout>
            <c:manualLayout>
              <c:xMode val="edge"/>
              <c:yMode val="edge"/>
              <c:x val="0.00746112544452967"/>
              <c:y val="0.026275729697531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33948972"/>
        <c:crossesAt val="0"/>
        <c:crossBetween val="midCat"/>
        <c:majorUnit val="10"/>
        <c:minorUnit val="5"/>
      </c:valAx>
      <c:spPr>
        <a:noFill/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17092050209205"/>
          <c:y val="0.0413026211278793"/>
          <c:w val="0.75139470013947"/>
          <c:h val="0.039912629070691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0</xdr:rowOff>
    </xdr:from>
    <xdr:to>
      <xdr:col>7</xdr:col>
      <xdr:colOff>623880</xdr:colOff>
      <xdr:row>30</xdr:row>
      <xdr:rowOff>162000</xdr:rowOff>
    </xdr:to>
    <xdr:graphicFrame>
      <xdr:nvGraphicFramePr>
        <xdr:cNvPr id="0" name="Chart 2"/>
        <xdr:cNvGraphicFramePr/>
      </xdr:nvGraphicFramePr>
      <xdr:xfrm>
        <a:off x="0" y="2209680"/>
        <a:ext cx="470520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623160</xdr:colOff>
      <xdr:row>0</xdr:row>
      <xdr:rowOff>9360</xdr:rowOff>
    </xdr:from>
    <xdr:to>
      <xdr:col>14</xdr:col>
      <xdr:colOff>331560</xdr:colOff>
      <xdr:row>30</xdr:row>
      <xdr:rowOff>162000</xdr:rowOff>
    </xdr:to>
    <xdr:graphicFrame>
      <xdr:nvGraphicFramePr>
        <xdr:cNvPr id="1" name="Chart 3"/>
        <xdr:cNvGraphicFramePr/>
      </xdr:nvGraphicFramePr>
      <xdr:xfrm>
        <a:off x="4704480" y="9360"/>
        <a:ext cx="5162400" cy="5438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9" activeCellId="0" sqref="Q9"/>
    </sheetView>
  </sheetViews>
  <sheetFormatPr defaultColWidth="11.0546875" defaultRowHeight="12.75" zeroHeight="false" outlineLevelRow="0" outlineLevelCol="0"/>
  <cols>
    <col collapsed="false" customWidth="true" hidden="false" outlineLevel="0" max="1" min="1" style="0" width="13.56"/>
    <col collapsed="false" customWidth="true" hidden="false" outlineLevel="0" max="5" min="2" style="0" width="5.56"/>
  </cols>
  <sheetData>
    <row r="1" customFormat="false" ht="15.75" hidden="false" customHeight="false" outlineLevel="0" collapsed="false">
      <c r="A1" s="1" t="s">
        <v>0</v>
      </c>
      <c r="B1" s="2" t="n">
        <v>421</v>
      </c>
      <c r="C1" s="3" t="n">
        <v>421</v>
      </c>
      <c r="D1" s="4" t="n">
        <v>550</v>
      </c>
      <c r="E1" s="5" t="n">
        <v>550</v>
      </c>
    </row>
    <row r="2" customFormat="false" ht="15.75" hidden="false" customHeight="false" outlineLevel="0" collapsed="false">
      <c r="A2" s="6" t="s">
        <v>1</v>
      </c>
      <c r="B2" s="7" t="n">
        <v>10</v>
      </c>
      <c r="C2" s="8" t="n">
        <v>5</v>
      </c>
      <c r="D2" s="9" t="n">
        <v>10</v>
      </c>
      <c r="E2" s="10" t="n">
        <v>5</v>
      </c>
    </row>
    <row r="3" customFormat="false" ht="15.75" hidden="false" customHeight="false" outlineLevel="0" collapsed="false">
      <c r="A3" s="6" t="s">
        <v>2</v>
      </c>
      <c r="B3" s="7" t="n">
        <v>1050</v>
      </c>
      <c r="C3" s="8" t="n">
        <v>1050</v>
      </c>
      <c r="D3" s="9" t="n">
        <v>1600</v>
      </c>
      <c r="E3" s="10" t="n">
        <v>1600</v>
      </c>
    </row>
    <row r="4" customFormat="false" ht="15.75" hidden="false" customHeight="false" outlineLevel="0" collapsed="false">
      <c r="A4" s="6" t="s">
        <v>3</v>
      </c>
      <c r="B4" s="7" t="n">
        <v>20</v>
      </c>
      <c r="C4" s="8" t="n">
        <v>20</v>
      </c>
      <c r="D4" s="9" t="n">
        <v>20</v>
      </c>
      <c r="E4" s="10" t="n">
        <v>20</v>
      </c>
    </row>
    <row r="5" customFormat="false" ht="15.75" hidden="false" customHeight="false" outlineLevel="0" collapsed="false">
      <c r="A5" s="6" t="s">
        <v>4</v>
      </c>
      <c r="B5" s="7" t="n">
        <v>80</v>
      </c>
      <c r="C5" s="8" t="n">
        <v>80</v>
      </c>
      <c r="D5" s="9" t="n">
        <v>93</v>
      </c>
      <c r="E5" s="10" t="n">
        <v>93</v>
      </c>
    </row>
    <row r="6" customFormat="false" ht="15.75" hidden="false" customHeight="false" outlineLevel="0" collapsed="false">
      <c r="A6" s="6" t="s">
        <v>5</v>
      </c>
      <c r="B6" s="7" t="n">
        <v>83</v>
      </c>
      <c r="C6" s="8" t="n">
        <v>83</v>
      </c>
      <c r="D6" s="9" t="n">
        <v>110</v>
      </c>
      <c r="E6" s="10" t="n">
        <v>110</v>
      </c>
    </row>
    <row r="7" customFormat="false" ht="15.75" hidden="false" customHeight="false" outlineLevel="0" collapsed="false">
      <c r="A7" s="6" t="s">
        <v>6</v>
      </c>
      <c r="B7" s="7" t="n">
        <v>0.4</v>
      </c>
      <c r="C7" s="8" t="n">
        <v>0.4</v>
      </c>
      <c r="D7" s="9" t="n">
        <v>0.5</v>
      </c>
      <c r="E7" s="10" t="n">
        <v>0.5</v>
      </c>
    </row>
    <row r="8" customFormat="false" ht="15.75" hidden="false" customHeight="false" outlineLevel="0" collapsed="false">
      <c r="A8" s="11" t="s">
        <v>7</v>
      </c>
      <c r="B8" s="7" t="n">
        <v>1</v>
      </c>
      <c r="C8" s="8" t="n">
        <v>1</v>
      </c>
      <c r="D8" s="9" t="n">
        <v>1</v>
      </c>
      <c r="E8" s="10" t="n">
        <v>1</v>
      </c>
    </row>
    <row r="9" customFormat="false" ht="15.75" hidden="false" customHeight="false" outlineLevel="0" collapsed="false">
      <c r="A9" s="12" t="s">
        <v>8</v>
      </c>
      <c r="B9" s="13" t="n">
        <f aca="false">B$1*4/(B$4)^2/PI()</f>
        <v>1.34008462083376</v>
      </c>
      <c r="C9" s="14" t="n">
        <f aca="false">C$1*4/(C$4)^2/PI()</f>
        <v>1.34008462083376</v>
      </c>
      <c r="D9" s="15" t="n">
        <f aca="false">D$1*4/(D$4)^2/PI()</f>
        <v>1.75070437401085</v>
      </c>
      <c r="E9" s="16" t="n">
        <f aca="false">E$1*4/(E$4)^2/PI()</f>
        <v>1.75070437401085</v>
      </c>
    </row>
    <row r="10" customFormat="false" ht="15.75" hidden="false" customHeight="false" outlineLevel="0" collapsed="false">
      <c r="A10" s="12" t="s">
        <v>9</v>
      </c>
      <c r="B10" s="17" t="n">
        <f aca="false">(MAX(Berechnung!C2:C225))^2/2/9.81</f>
        <v>129.609098948594</v>
      </c>
      <c r="C10" s="18" t="n">
        <f aca="false">(MAX(Berechnung!K2:K225))^2/2/9.81</f>
        <v>64.1403970526098</v>
      </c>
      <c r="D10" s="19" t="n">
        <f aca="false">(MAX(Berechnung!Q2:Q225))^2/2/9.81</f>
        <v>135.690336836999</v>
      </c>
      <c r="E10" s="20" t="n">
        <f aca="false">(MAX(Berechnung!W2:W225))^2/2/9.81</f>
        <v>66.9829572792019</v>
      </c>
    </row>
    <row r="11" customFormat="false" ht="16.5" hidden="false" customHeight="false" outlineLevel="0" collapsed="false">
      <c r="A11" s="21" t="s">
        <v>10</v>
      </c>
      <c r="B11" s="22" t="n">
        <f aca="false">MAX(Berechnung!G228:G344)</f>
        <v>52.8780467010362</v>
      </c>
      <c r="C11" s="23" t="n">
        <f aca="false">MAX(Berechnung!M228:M344)</f>
        <v>36.4409594617404</v>
      </c>
      <c r="D11" s="24" t="n">
        <f aca="false">MAX(Berechnung!S228:S344)</f>
        <v>47.7327738268694</v>
      </c>
      <c r="E11" s="25" t="n">
        <f aca="false">MAX(Berechnung!Y228:Y344)</f>
        <v>34.108370207489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44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B1" activeCellId="0" sqref="AB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26" width="7.56"/>
    <col collapsed="false" customWidth="true" hidden="false" outlineLevel="0" max="2" min="2" style="26" width="4.85"/>
    <col collapsed="false" customWidth="true" hidden="false" outlineLevel="0" max="3" min="3" style="26" width="4.14"/>
    <col collapsed="false" customWidth="true" hidden="false" outlineLevel="0" max="5" min="4" style="26" width="4.85"/>
    <col collapsed="false" customWidth="true" hidden="false" outlineLevel="0" max="6" min="6" style="26" width="4.56"/>
    <col collapsed="false" customWidth="true" hidden="false" outlineLevel="0" max="7" min="7" style="26" width="5.56"/>
    <col collapsed="false" customWidth="true" hidden="false" outlineLevel="0" max="9" min="8" style="26" width="4.56"/>
    <col collapsed="false" customWidth="true" hidden="false" outlineLevel="0" max="10" min="10" style="26" width="4.99"/>
    <col collapsed="false" customWidth="true" hidden="false" outlineLevel="0" max="11" min="11" style="26" width="4.14"/>
    <col collapsed="false" customWidth="true" hidden="false" outlineLevel="0" max="12" min="12" style="26" width="4.56"/>
    <col collapsed="false" customWidth="true" hidden="false" outlineLevel="0" max="13" min="13" style="26" width="5.56"/>
    <col collapsed="false" customWidth="true" hidden="false" outlineLevel="0" max="14" min="14" style="26" width="3.99"/>
    <col collapsed="false" customWidth="true" hidden="false" outlineLevel="0" max="15" min="15" style="26" width="3.56"/>
    <col collapsed="false" customWidth="true" hidden="false" outlineLevel="0" max="16" min="16" style="26" width="4.99"/>
    <col collapsed="false" customWidth="true" hidden="false" outlineLevel="0" max="17" min="17" style="26" width="4.14"/>
    <col collapsed="false" customWidth="true" hidden="false" outlineLevel="0" max="18" min="18" style="26" width="4.56"/>
    <col collapsed="false" customWidth="true" hidden="false" outlineLevel="0" max="19" min="19" style="26" width="5.56"/>
    <col collapsed="false" customWidth="true" hidden="false" outlineLevel="0" max="20" min="20" style="26" width="3.99"/>
    <col collapsed="false" customWidth="true" hidden="false" outlineLevel="0" max="21" min="21" style="26" width="3.56"/>
    <col collapsed="false" customWidth="true" hidden="false" outlineLevel="0" max="22" min="22" style="26" width="4.85"/>
    <col collapsed="false" customWidth="true" hidden="false" outlineLevel="0" max="23" min="23" style="26" width="4.14"/>
    <col collapsed="false" customWidth="true" hidden="false" outlineLevel="0" max="24" min="24" style="26" width="4.56"/>
    <col collapsed="false" customWidth="true" hidden="false" outlineLevel="0" max="25" min="25" style="26" width="5.56"/>
    <col collapsed="false" customWidth="true" hidden="false" outlineLevel="0" max="26" min="26" style="26" width="3.99"/>
    <col collapsed="false" customWidth="true" hidden="false" outlineLevel="0" max="27" min="27" style="26" width="3.56"/>
    <col collapsed="false" customWidth="false" hidden="false" outlineLevel="0" max="257" min="28" style="26" width="11.42"/>
  </cols>
  <sheetData>
    <row r="1" customFormat="false" ht="30" hidden="false" customHeight="false" outlineLevel="0" collapsed="false">
      <c r="A1" s="27" t="s">
        <v>11</v>
      </c>
      <c r="B1" s="28" t="s">
        <v>12</v>
      </c>
      <c r="C1" s="28" t="s">
        <v>13</v>
      </c>
      <c r="D1" s="28" t="s">
        <v>14</v>
      </c>
      <c r="E1" s="28"/>
      <c r="F1" s="28" t="s">
        <v>15</v>
      </c>
      <c r="G1" s="28" t="s">
        <v>16</v>
      </c>
      <c r="H1" s="28" t="s">
        <v>17</v>
      </c>
      <c r="I1" s="29" t="s">
        <v>18</v>
      </c>
      <c r="J1" s="28" t="s">
        <v>12</v>
      </c>
      <c r="K1" s="28" t="s">
        <v>13</v>
      </c>
      <c r="L1" s="28" t="s">
        <v>15</v>
      </c>
      <c r="M1" s="28" t="s">
        <v>16</v>
      </c>
      <c r="N1" s="28" t="s">
        <v>17</v>
      </c>
      <c r="O1" s="29" t="s">
        <v>18</v>
      </c>
      <c r="P1" s="28" t="s">
        <v>12</v>
      </c>
      <c r="Q1" s="28" t="s">
        <v>13</v>
      </c>
      <c r="R1" s="28" t="s">
        <v>15</v>
      </c>
      <c r="S1" s="28" t="s">
        <v>16</v>
      </c>
      <c r="T1" s="28" t="s">
        <v>17</v>
      </c>
      <c r="U1" s="29" t="s">
        <v>18</v>
      </c>
      <c r="V1" s="28" t="s">
        <v>12</v>
      </c>
      <c r="W1" s="28" t="s">
        <v>13</v>
      </c>
      <c r="X1" s="28" t="s">
        <v>15</v>
      </c>
      <c r="Y1" s="28" t="s">
        <v>16</v>
      </c>
      <c r="Z1" s="28" t="s">
        <v>17</v>
      </c>
      <c r="AA1" s="29" t="s">
        <v>18</v>
      </c>
    </row>
    <row r="2" customFormat="false" ht="12.75" hidden="false" customHeight="false" outlineLevel="0" collapsed="false">
      <c r="A2" s="26" t="n">
        <v>0</v>
      </c>
      <c r="B2" s="30" t="n">
        <f aca="false">IF(Diagramme!B$9&lt;$A2,-9.81,(Diagramme!B$3/1000000-Diagramme!B$1/1000000)*Diagramme!B$2*100000/(Diagramme!B$3/1000000-Diagramme!B$1/1000000+$A2*(Diagramme!B$4/1000)^2*PI()/4)*(Diagramme!B$4/1000)^2*PI()/4/(Diagramme!B$8*1000*(Diagramme!B$1/1000000-$A2*(Diagramme!B$4/1000)^2*PI()/4)+Diagramme!B$6/1000)-9.81)</f>
        <v>613.521875712261</v>
      </c>
      <c r="C2" s="30" t="n">
        <f aca="false">SQRT(2*B2*$A2)</f>
        <v>0</v>
      </c>
      <c r="D2" s="30" t="n">
        <f aca="false">0.98*SQRT(2*G2*100000/(Diagramme!$B$8*1000))</f>
        <v>43.8269323589959</v>
      </c>
      <c r="E2" s="30" t="n">
        <f aca="false">IF(D2&gt;C2,B2,"x")</f>
        <v>613.521875712261</v>
      </c>
      <c r="F2" s="30" t="n">
        <v>0</v>
      </c>
      <c r="G2" s="31" t="n">
        <f aca="false">IF(B2=-9.81,0,(Diagramme!B$3/1000000-Diagramme!B$1/1000000)*Diagramme!B$2*100000/(Diagramme!B$3/1000000-Diagramme!B$1/1000000+$A2*(Diagramme!B$4/1000)^2*PI()/4)/100000)</f>
        <v>10</v>
      </c>
      <c r="H2" s="30" t="n">
        <f aca="false">IF(B2=-9.81,Diagramme!B$6,(Diagramme!B$8*1000*(Diagramme!B$1/1000000-$A2*(Diagramme!B$4/1000)^2*PI()/4)+Diagramme!B$6/1000)*1000)</f>
        <v>504</v>
      </c>
      <c r="I2" s="32" t="n">
        <v>0</v>
      </c>
      <c r="J2" s="30" t="n">
        <f aca="false">IF(Diagramme!C$9&lt;$A2,-9.81,(Diagramme!C$3/1000000-Diagramme!C$1/1000000)*Diagramme!C$2*100000/(Diagramme!C$3/1000000-Diagramme!C$1/1000000+$A2*(Diagramme!C$4/1000)^2*PI()/4)*(Diagramme!C$4/1000)^2*PI()/4/(Diagramme!C$8*1000*(Diagramme!C$1/1000000-$A2*(Diagramme!C$4/1000)^2*PI()/4)+Diagramme!C$6/1000)-9.81)</f>
        <v>301.85593785613</v>
      </c>
      <c r="K2" s="30" t="n">
        <f aca="false">SQRT(2*J2*$A2)</f>
        <v>0</v>
      </c>
      <c r="L2" s="30" t="n">
        <v>0</v>
      </c>
      <c r="M2" s="31" t="n">
        <f aca="false">IF(J2=-9.81,0,(Diagramme!C$3/1000000-Diagramme!C$1/1000000)*Diagramme!C$2*100000/(Diagramme!C$3/1000000-Diagramme!C$1/1000000+$A2*(Diagramme!C$4/1000)^2*PI()/4)/100000)</f>
        <v>5</v>
      </c>
      <c r="N2" s="30" t="n">
        <f aca="false">IF(J2=-9.81,Diagramme!C$6,(Diagramme!C$8*1000*(Diagramme!C$1/1000000-$A2*(Diagramme!C$4/1000)^2*PI()/4)+Diagramme!C$6/1000)*1000)</f>
        <v>504</v>
      </c>
      <c r="O2" s="32" t="n">
        <v>0</v>
      </c>
      <c r="P2" s="30" t="n">
        <f aca="false">IF(Diagramme!D$9&lt;$A2,-9.81,(Diagramme!D$3/1000000-Diagramme!D$1/1000000)*Diagramme!D$2*100000/(Diagramme!D$3/1000000-Diagramme!D$1/1000000+$A2*(Diagramme!D$4/1000)^2*PI()/4)*(Diagramme!D$4/1000)^2*PI()/4/(Diagramme!D$8*1000*(Diagramme!D$1/1000000-$A2*(Diagramme!D$4/1000)^2*PI()/4)+Diagramme!D$6/1000)-9.81)</f>
        <v>466.188886907545</v>
      </c>
      <c r="Q2" s="30" t="n">
        <f aca="false">SQRT(2*P2*$A2)</f>
        <v>0</v>
      </c>
      <c r="R2" s="30" t="n">
        <v>0</v>
      </c>
      <c r="S2" s="31" t="n">
        <f aca="false">IF(P2=-9.81,0,(Diagramme!D$3/1000000-Diagramme!D$1/1000000)*Diagramme!D$2*100000/(Diagramme!D$3/1000000-Diagramme!D$1/1000000+$A2*(Diagramme!D$4/1000)^2*PI()/4)/100000)</f>
        <v>10</v>
      </c>
      <c r="T2" s="30" t="n">
        <f aca="false">IF(P2=-9.81,Diagramme!D$6,(Diagramme!D$8*1000*(Diagramme!D$1/1000000-$A2*(Diagramme!D$4/1000)^2*PI()/4)+Diagramme!D$6/1000)*1000)</f>
        <v>660</v>
      </c>
      <c r="U2" s="32" t="n">
        <v>0</v>
      </c>
      <c r="V2" s="30" t="n">
        <f aca="false">IF(Diagramme!E$9&lt;$A2,-9.81,(Diagramme!E$3/1000000-Diagramme!E$1/1000000)*Diagramme!E$2*100000/(Diagramme!E$3/1000000-Diagramme!E$1/1000000+$A2*(Diagramme!E$4/1000)^2*PI()/4)*(Diagramme!E$4/1000)^2*PI()/4/(Diagramme!E$8*1000*(Diagramme!E$1/1000000-$A2*(Diagramme!E$4/1000)^2*PI()/4)+Diagramme!E$6/1000)-9.81)</f>
        <v>228.189443453772</v>
      </c>
      <c r="W2" s="30" t="n">
        <f aca="false">SQRT(2*V2*$A2)</f>
        <v>0</v>
      </c>
      <c r="X2" s="30" t="n">
        <v>0</v>
      </c>
      <c r="Y2" s="31" t="n">
        <f aca="false">IF(V2=-9.81,0,(Diagramme!E$3/1000000-Diagramme!E$1/1000000)*Diagramme!E$2*100000/(Diagramme!E$3/1000000-Diagramme!E$1/1000000+$A2*(Diagramme!E$4/1000)^2*PI()/4)/100000)</f>
        <v>5</v>
      </c>
      <c r="Z2" s="30" t="n">
        <f aca="false">IF(V2=-9.81,Diagramme!E$6,(Diagramme!E$8*1000*(Diagramme!E$1/1000000-$A2*(Diagramme!E$4/1000)^2*PI()/4)+Diagramme!E$6/1000)*1000)</f>
        <v>660</v>
      </c>
      <c r="AA2" s="32" t="n">
        <v>0</v>
      </c>
    </row>
    <row r="3" customFormat="false" ht="12.75" hidden="false" customHeight="false" outlineLevel="0" collapsed="false">
      <c r="A3" s="26" t="n">
        <v>0.01</v>
      </c>
      <c r="B3" s="30" t="n">
        <f aca="false">IF(Diagramme!B$9&lt;$A3,-9.81-(0.601*Diagramme!B$7*(Diagramme!B$5/1000)^2*PI()/4*C2^2)/H2*1000,(Diagramme!B$3/1000000-Diagramme!B$1/1000000)*Diagramme!B$2*100000/(Diagramme!B$3/1000000-Diagramme!B$1/1000000+$A3*(Diagramme!B$4/1000)^2*PI()/4)*(Diagramme!B$4/1000)^2*PI()/4/(Diagramme!B$8*1000*(Diagramme!B$1/1000000-$A3*(Diagramme!B$4/1000)^2*PI()/4)+Diagramme!B$6/1000)-9.81-(0.601*Diagramme!B$7*(Diagramme!B$5/1000)^2*PI()/4*C2^2)/H2*1000)</f>
        <v>614.31443177398</v>
      </c>
      <c r="C3" s="30" t="n">
        <f aca="false">IF((C2^2+2*B3*($A3-$A2))&lt;0,0,SQRT(C2^2+2*B3*($A3-$A2)))</f>
        <v>3.50518025720213</v>
      </c>
      <c r="D3" s="30" t="n">
        <f aca="false">0.98*SQRT(2*G3*100000/(Diagramme!$B$8*1000))</f>
        <v>43.7178920238683</v>
      </c>
      <c r="E3" s="30" t="n">
        <f aca="false">IF(D3&gt;C3,B3,"x")</f>
        <v>614.31443177398</v>
      </c>
      <c r="F3" s="30" t="n">
        <f aca="false">(F2+1000*2*($A3-$A2)/(C3+F2))</f>
        <v>5.70584065082125</v>
      </c>
      <c r="G3" s="31" t="n">
        <f aca="false">IF(B3=-9.81,0,(Diagramme!B$3/1000000-Diagramme!B$1/1000000)*Diagramme!B$2*100000/(Diagramme!B$3/1000000-Diagramme!B$1/1000000+$A3*(Diagramme!B$4/1000)^2*PI()/4)/100000)</f>
        <v>9.95030238968453</v>
      </c>
      <c r="H3" s="30" t="n">
        <f aca="false">IF(B3&lt;0,Diagramme!B$6,(Diagramme!B$8*1000*(Diagramme!B$1/1000000-$A3*(Diagramme!B$4/1000)^2*PI()/4)+Diagramme!B$6/1000)*1000)</f>
        <v>500.85840734641</v>
      </c>
      <c r="I3" s="32" t="n">
        <f aca="false">(0.601*Diagramme!B$7*(Diagramme!B$5/1000)^2*PI()/4*C2^2)</f>
        <v>0</v>
      </c>
      <c r="J3" s="30" t="n">
        <f aca="false">IF(Diagramme!C$9&lt;$A3,-9.81-(0.601*Diagramme!C$7*(Diagramme!C$5/1000)^2*PI()/4*K2^2)/N2*1000,(Diagramme!C$3/1000000-Diagramme!C$1/1000000)*Diagramme!C$2*100000/(Diagramme!C$3/1000000-Diagramme!C$1/1000000+$A3*(Diagramme!C$4/1000)^2*PI()/4)*(Diagramme!C$4/1000)^2*PI()/4/(Diagramme!C$8*1000*(Diagramme!C$1/1000000-$A3*(Diagramme!C$4/1000)^2*PI()/4)+Diagramme!C$6/1000)-9.81-(0.601*Diagramme!C$7*(Diagramme!C$5/1000)^2*PI()/4*K2^2)/N2*1000)</f>
        <v>302.25221588699</v>
      </c>
      <c r="K3" s="30" t="n">
        <f aca="false">IF((K2^2+2*J3*($A3-$A2))&lt;0,0,SQRT(K2^2+2*J3*($A3-$A2)))</f>
        <v>2.45866718319902</v>
      </c>
      <c r="L3" s="30" t="n">
        <f aca="false">(L2+1000*2*($A3-$A2)/(K3+L2))</f>
        <v>8.13448852966655</v>
      </c>
      <c r="M3" s="31" t="n">
        <f aca="false">IF(J3=-9.81,0,(Diagramme!C$3/1000000-Diagramme!C$1/1000000)*Diagramme!C$2*100000/(Diagramme!C$3/1000000-Diagramme!C$1/1000000+$A3*(Diagramme!C$4/1000)^2*PI()/4)/100000)</f>
        <v>4.97515119484227</v>
      </c>
      <c r="N3" s="30" t="n">
        <f aca="false">IF(J3&lt;0,Diagramme!C$6,(Diagramme!C$8*1000*(Diagramme!C$1/1000000-$A3*(Diagramme!C$4/1000)^2*PI()/4)+Diagramme!C$6/1000)*1000)</f>
        <v>500.85840734641</v>
      </c>
      <c r="O3" s="32" t="n">
        <f aca="false">(0.601*Diagramme!C$7*(Diagramme!C$5/1000)^2*PI()/4*K2^2)</f>
        <v>0</v>
      </c>
      <c r="P3" s="30" t="n">
        <f aca="false">IF(Diagramme!D$9&lt;$A3,-9.81-(0.601*Diagramme!D$7*(Diagramme!D$5/1000)^2*PI()/4*Q2^2)/T2*1000,(Diagramme!D$3/1000000-Diagramme!D$1/1000000)*Diagramme!D$2*100000/(Diagramme!D$3/1000000-Diagramme!D$1/1000000+$A3*(Diagramme!D$4/1000)^2*PI()/4)*(Diagramme!D$4/1000)^2*PI()/4/(Diagramme!D$8*1000*(Diagramme!D$1/1000000-$A3*(Diagramme!D$4/1000)^2*PI()/4)+Diagramme!D$6/1000)-9.81-(0.601*Diagramme!D$7*(Diagramme!D$5/1000)^2*PI()/4*Q2^2)/T2*1000)</f>
        <v>467.038744726678</v>
      </c>
      <c r="Q3" s="30" t="n">
        <f aca="false">IF((Q2^2+2*P3*($A3-$A2))&lt;0,0,SQRT(Q2^2+2*P3*($A3-$A2)))</f>
        <v>3.05626813197624</v>
      </c>
      <c r="R3" s="30" t="n">
        <f aca="false">(R2+1000*2*($A3-$A2)/(Q3+R2))</f>
        <v>6.54392845665266</v>
      </c>
      <c r="S3" s="31" t="n">
        <f aca="false">IF(P3=-9.81,0,(Diagramme!D$3/1000000-Diagramme!D$1/1000000)*Diagramme!D$2*100000/(Diagramme!D$3/1000000-Diagramme!D$1/1000000+$A3*(Diagramme!D$4/1000)^2*PI()/4)/100000)</f>
        <v>9.97016932314226</v>
      </c>
      <c r="T3" s="30" t="n">
        <f aca="false">IF(P3&lt;0,Diagramme!D$6,(Diagramme!D$8*1000*(Diagramme!D$1/1000000-$A3*(Diagramme!D$4/1000)^2*PI()/4)+Diagramme!D$6/1000)*1000)</f>
        <v>656.85840734641</v>
      </c>
      <c r="U3" s="32" t="n">
        <f aca="false">(0.601*Diagramme!D$7*(Diagramme!D$5/1000)^2*PI()/4*Q2^2)</f>
        <v>0</v>
      </c>
      <c r="V3" s="30" t="n">
        <f aca="false">IF(Diagramme!E$9&lt;$A3,-9.81-(0.601*Diagramme!E$7*(Diagramme!E$5/1000)^2*PI()/4*W2^2)/Z2*1000,(Diagramme!E$3/1000000-Diagramme!E$1/1000000)*Diagramme!E$2*100000/(Diagramme!E$3/1000000-Diagramme!E$1/1000000+$A3*(Diagramme!E$4/1000)^2*PI()/4)*(Diagramme!E$4/1000)^2*PI()/4/(Diagramme!E$8*1000*(Diagramme!E$1/1000000-$A3*(Diagramme!E$4/1000)^2*PI()/4)+Diagramme!E$6/1000)-9.81-(0.601*Diagramme!E$7*(Diagramme!E$5/1000)^2*PI()/4*W2^2)/Z2*1000)</f>
        <v>228.614372363339</v>
      </c>
      <c r="W3" s="30" t="n">
        <f aca="false">IF((W2^2+2*V3*($A3-$A2))&lt;0,0,SQRT(W2^2+2*V3*($A3-$A2)))</f>
        <v>2.13829077706162</v>
      </c>
      <c r="X3" s="30" t="n">
        <f aca="false">(X2+1000*2*($A3-$A2)/(W3+X2))</f>
        <v>9.35326486675656</v>
      </c>
      <c r="Y3" s="31" t="n">
        <f aca="false">IF(V3=-9.81,0,(Diagramme!E$3/1000000-Diagramme!E$1/1000000)*Diagramme!E$2*100000/(Diagramme!E$3/1000000-Diagramme!E$1/1000000+$A3*(Diagramme!E$4/1000)^2*PI()/4)/100000)</f>
        <v>4.98508466157113</v>
      </c>
      <c r="Z3" s="30" t="n">
        <f aca="false">IF(V3&lt;0,Diagramme!E$6,(Diagramme!E$8*1000*(Diagramme!E$1/1000000-$A3*(Diagramme!E$4/1000)^2*PI()/4)+Diagramme!E$6/1000)*1000)</f>
        <v>656.85840734641</v>
      </c>
      <c r="AA3" s="32" t="n">
        <f aca="false">(0.601*Diagramme!E$7*(Diagramme!E$5/1000)^2*PI()/4*W2^2)</f>
        <v>0</v>
      </c>
    </row>
    <row r="4" customFormat="false" ht="12.75" hidden="false" customHeight="false" outlineLevel="0" collapsed="false">
      <c r="A4" s="26" t="n">
        <f aca="false">A3+A$3</f>
        <v>0.02</v>
      </c>
      <c r="B4" s="30" t="n">
        <f aca="false">IF(Diagramme!B$9&lt;$A4,-9.81-(0.601*Diagramme!B$7*(Diagramme!B$5/1000)^2*PI()/4*C3^2)/H3*1000,(Diagramme!B$3/1000000-Diagramme!B$1/1000000)*Diagramme!B$2*100000/(Diagramme!B$3/1000000-Diagramme!B$1/1000000+$A4*(Diagramme!B$4/1000)^2*PI()/4)*(Diagramme!B$4/1000)^2*PI()/4/(Diagramme!B$8*1000*(Diagramme!B$1/1000000-$A4*(Diagramme!B$4/1000)^2*PI()/4)+Diagramme!B$6/1000)-9.81-(0.601*Diagramme!B$7*(Diagramme!B$5/1000)^2*PI()/4*C3^2)/H3*1000)</f>
        <v>615.118376172021</v>
      </c>
      <c r="C4" s="30" t="n">
        <f aca="false">IF((C3^2+2*B4*($A4-$A3))&lt;0,0,SQRT(C3^2+2*B4*($A4-$A3)))</f>
        <v>4.95869500563606</v>
      </c>
      <c r="D4" s="30" t="n">
        <f aca="false">0.98*SQRT(2*G4*100000/(Diagramme!$B$8*1000))</f>
        <v>43.6096615289027</v>
      </c>
      <c r="E4" s="30" t="n">
        <f aca="false">IF(D4&gt;C4,B4,"x")</f>
        <v>615.118376172021</v>
      </c>
      <c r="F4" s="30" t="n">
        <f aca="false">(F3+1000*2*($A4-$A3)/(C4+F3))</f>
        <v>7.58121531731131</v>
      </c>
      <c r="G4" s="31" t="n">
        <f aca="false">IF(B4=-9.81,0,(Diagramme!B$3/1000000-Diagramme!B$1/1000000)*Diagramme!B$2*100000/(Diagramme!B$3/1000000-Diagramme!B$1/1000000+$A4*(Diagramme!B$4/1000)^2*PI()/4)/100000)</f>
        <v>9.90109630708797</v>
      </c>
      <c r="H4" s="30" t="n">
        <f aca="false">IF(B4&lt;0,Diagramme!B$6,(Diagramme!B$8*1000*(Diagramme!B$1/1000000-$A4*(Diagramme!B$4/1000)^2*PI()/4)+Diagramme!B$6/1000)*1000)</f>
        <v>497.71681469282</v>
      </c>
      <c r="I4" s="32" t="n">
        <f aca="false">(0.601*Diagramme!B$7*(Diagramme!B$5/1000)^2*PI()/4*C3^2)</f>
        <v>0.0148465324700038</v>
      </c>
      <c r="J4" s="30" t="n">
        <f aca="false">IF(Diagramme!C$9&lt;$A4,-9.81-(0.601*Diagramme!C$7*(Diagramme!C$5/1000)^2*PI()/4*K3^2)/N3*1000,(Diagramme!C$3/1000000-Diagramme!C$1/1000000)*Diagramme!C$2*100000/(Diagramme!C$3/1000000-Diagramme!C$1/1000000+$A4*(Diagramme!C$4/1000)^2*PI()/4)*(Diagramme!C$4/1000)^2*PI()/4/(Diagramme!C$8*1000*(Diagramme!C$1/1000000-$A4*(Diagramme!C$4/1000)^2*PI()/4)+Diagramme!C$6/1000)-9.81-(0.601*Diagramme!C$7*(Diagramme!C$5/1000)^2*PI()/4*K3^2)/N3*1000)</f>
        <v>302.654424764265</v>
      </c>
      <c r="K4" s="30" t="n">
        <f aca="false">IF((K3^2+2*J4*($A4-$A3))&lt;0,0,SQRT(K3^2+2*J4*($A4-$A3)))</f>
        <v>3.47823702657325</v>
      </c>
      <c r="L4" s="30" t="n">
        <f aca="false">(L3+1000*2*($A4-$A3)/(K4+L3))</f>
        <v>9.85673710112733</v>
      </c>
      <c r="M4" s="31" t="n">
        <f aca="false">IF(J4=-9.81,0,(Diagramme!C$3/1000000-Diagramme!C$1/1000000)*Diagramme!C$2*100000/(Diagramme!C$3/1000000-Diagramme!C$1/1000000+$A4*(Diagramme!C$4/1000)^2*PI()/4)/100000)</f>
        <v>4.95054815354399</v>
      </c>
      <c r="N4" s="30" t="n">
        <f aca="false">IF(J4&lt;0,Diagramme!C$6,(Diagramme!C$8*1000*(Diagramme!C$1/1000000-$A4*(Diagramme!C$4/1000)^2*PI()/4)+Diagramme!C$6/1000)*1000)</f>
        <v>497.71681469282</v>
      </c>
      <c r="O4" s="32" t="n">
        <f aca="false">(0.601*Diagramme!C$7*(Diagramme!C$5/1000)^2*PI()/4*K3^2)</f>
        <v>0.00730472394135097</v>
      </c>
      <c r="P4" s="30" t="n">
        <f aca="false">IF(Diagramme!D$9&lt;$A4,-9.81-(0.601*Diagramme!D$7*(Diagramme!D$5/1000)^2*PI()/4*Q3^2)/T3*1000,(Diagramme!D$3/1000000-Diagramme!D$1/1000000)*Diagramme!D$2*100000/(Diagramme!D$3/1000000-Diagramme!D$1/1000000+$A4*(Diagramme!D$4/1000)^2*PI()/4)*(Diagramme!D$4/1000)^2*PI()/4/(Diagramme!D$8*1000*(Diagramme!D$1/1000000-$A4*(Diagramme!D$4/1000)^2*PI()/4)+Diagramme!D$6/1000)-9.81-(0.601*Diagramme!D$7*(Diagramme!D$5/1000)^2*PI()/4*Q3^2)/T3*1000)</f>
        <v>467.876270839875</v>
      </c>
      <c r="Q4" s="30" t="n">
        <f aca="false">IF((Q3^2+2*P4*($A4-$A3))&lt;0,0,SQRT(Q3^2+2*P4*($A4-$A3)))</f>
        <v>4.32415313227123</v>
      </c>
      <c r="R4" s="30" t="n">
        <f aca="false">(R3+1000*2*($A4-$A3)/(Q4+R3))</f>
        <v>8.38417963956454</v>
      </c>
      <c r="S4" s="31" t="n">
        <f aca="false">IF(P4=-9.81,0,(Diagramme!D$3/1000000-Diagramme!D$1/1000000)*Diagramme!D$2*100000/(Diagramme!D$3/1000000-Diagramme!D$1/1000000+$A4*(Diagramme!D$4/1000)^2*PI()/4)/100000)</f>
        <v>9.94051609081184</v>
      </c>
      <c r="T4" s="30" t="n">
        <f aca="false">IF(P4&lt;0,Diagramme!D$6,(Diagramme!D$8*1000*(Diagramme!D$1/1000000-$A4*(Diagramme!D$4/1000)^2*PI()/4)+Diagramme!D$6/1000)*1000)</f>
        <v>653.71681469282</v>
      </c>
      <c r="U4" s="32" t="n">
        <f aca="false">(0.601*Diagramme!D$7*(Diagramme!D$5/1000)^2*PI()/4*Q3^2)</f>
        <v>0.0190670348720022</v>
      </c>
      <c r="V4" s="30" t="n">
        <f aca="false">IF(Diagramme!E$9&lt;$A4,-9.81-(0.601*Diagramme!E$7*(Diagramme!E$5/1000)^2*PI()/4*W3^2)/Z3*1000,(Diagramme!E$3/1000000-Diagramme!E$1/1000000)*Diagramme!E$2*100000/(Diagramme!E$3/1000000-Diagramme!E$1/1000000+$A4*(Diagramme!E$4/1000)^2*PI()/4)*(Diagramme!E$4/1000)^2*PI()/4/(Diagramme!E$8*1000*(Diagramme!E$1/1000000-$A4*(Diagramme!E$4/1000)^2*PI()/4)+Diagramme!E$6/1000)-9.81-(0.601*Diagramme!E$7*(Diagramme!E$5/1000)^2*PI()/4*W3^2)/Z3*1000)</f>
        <v>229.03344027787</v>
      </c>
      <c r="W4" s="30" t="n">
        <f aca="false">IF((W3^2+2*V4*($A4-$A3))&lt;0,0,SQRT(W3^2+2*V4*($A4-$A3)))</f>
        <v>3.02538530650629</v>
      </c>
      <c r="X4" s="30" t="n">
        <f aca="false">(X3+1000*2*($A4-$A3)/(W4+X3))</f>
        <v>10.968949914808</v>
      </c>
      <c r="Y4" s="31" t="n">
        <f aca="false">IF(V4=-9.81,0,(Diagramme!E$3/1000000-Diagramme!E$1/1000000)*Diagramme!E$2*100000/(Diagramme!E$3/1000000-Diagramme!E$1/1000000+$A4*(Diagramme!E$4/1000)^2*PI()/4)/100000)</f>
        <v>4.97025804540592</v>
      </c>
      <c r="Z4" s="30" t="n">
        <f aca="false">IF(V4&lt;0,Diagramme!E$6,(Diagramme!E$8*1000*(Diagramme!E$1/1000000-$A4*(Diagramme!E$4/1000)^2*PI()/4)+Diagramme!E$6/1000)*1000)</f>
        <v>653.71681469282</v>
      </c>
      <c r="AA4" s="32" t="n">
        <f aca="false">(0.601*Diagramme!E$7*(Diagramme!E$5/1000)^2*PI()/4*W3^2)</f>
        <v>0.00933326894033958</v>
      </c>
    </row>
    <row r="5" customFormat="false" ht="12.75" hidden="false" customHeight="false" outlineLevel="0" collapsed="false">
      <c r="A5" s="26" t="n">
        <f aca="false">A4+A$3</f>
        <v>0.03</v>
      </c>
      <c r="B5" s="30" t="n">
        <f aca="false">IF(Diagramme!B$9&lt;$A5,-9.81-(0.601*Diagramme!B$7*(Diagramme!B$5/1000)^2*PI()/4*C4^2)/H4*1000,(Diagramme!B$3/1000000-Diagramme!B$1/1000000)*Diagramme!B$2*100000/(Diagramme!B$3/1000000-Diagramme!B$1/1000000+$A5*(Diagramme!B$4/1000)^2*PI()/4)*(Diagramme!B$4/1000)^2*PI()/4/(Diagramme!B$8*1000*(Diagramme!B$1/1000000-$A5*(Diagramme!B$4/1000)^2*PI()/4)+Diagramme!B$6/1000)-9.81-(0.601*Diagramme!B$7*(Diagramme!B$5/1000)^2*PI()/4*C4^2)/H4*1000)</f>
        <v>615.963258809371</v>
      </c>
      <c r="C5" s="30" t="n">
        <f aca="false">IF((C4^2+2*B5*($A5-$A4))&lt;0,0,SQRT(C4^2+2*B5*($A5-$A4)))</f>
        <v>6.07518899583441</v>
      </c>
      <c r="D5" s="30" t="n">
        <f aca="false">0.98*SQRT(2*G5*100000/(Diagramme!$B$8*1000))</f>
        <v>43.5022308990371</v>
      </c>
      <c r="E5" s="30" t="n">
        <f aca="false">IF(D5&gt;C5,B5,"x")</f>
        <v>615.963258809371</v>
      </c>
      <c r="F5" s="30" t="n">
        <f aca="false">(F4+1000*2*($A5-$A4)/(C5+F4))</f>
        <v>9.04572966101362</v>
      </c>
      <c r="G5" s="31" t="n">
        <f aca="false">IF(B5=-9.81,0,(Diagramme!B$3/1000000-Diagramme!B$1/1000000)*Diagramme!B$2*100000/(Diagramme!B$3/1000000-Diagramme!B$1/1000000+$A5*(Diagramme!B$4/1000)^2*PI()/4)/100000)</f>
        <v>9.8523744960076</v>
      </c>
      <c r="H5" s="30" t="n">
        <f aca="false">IF(B5&lt;0,Diagramme!B$6,(Diagramme!B$8*1000*(Diagramme!B$1/1000000-$A5*(Diagramme!B$4/1000)^2*PI()/4)+Diagramme!B$6/1000)*1000)</f>
        <v>494.575222039231</v>
      </c>
      <c r="I5" s="32" t="n">
        <f aca="false">(0.601*Diagramme!B$7*(Diagramme!B$5/1000)^2*PI()/4*C4^2)</f>
        <v>0.0297124943819876</v>
      </c>
      <c r="J5" s="30" t="n">
        <f aca="false">IF(Diagramme!C$9&lt;$A5,-9.81-(0.601*Diagramme!C$7*(Diagramme!C$5/1000)^2*PI()/4*K4^2)/N4*1000,(Diagramme!C$3/1000000-Diagramme!C$1/1000000)*Diagramme!C$2*100000/(Diagramme!C$3/1000000-Diagramme!C$1/1000000+$A5*(Diagramme!C$4/1000)^2*PI()/4)*(Diagramme!C$4/1000)^2*PI()/4/(Diagramme!C$8*1000*(Diagramme!C$1/1000000-$A5*(Diagramme!C$4/1000)^2*PI()/4)+Diagramme!C$6/1000)-9.81-(0.601*Diagramme!C$7*(Diagramme!C$5/1000)^2*PI()/4*K4^2)/N4*1000)</f>
        <v>303.077105737533</v>
      </c>
      <c r="K5" s="30" t="n">
        <f aca="false">IF((K4^2+2*J5*($A5-$A4))&lt;0,0,SQRT(K4^2+2*J5*($A5-$A4)))</f>
        <v>4.26141700937326</v>
      </c>
      <c r="L5" s="30" t="n">
        <f aca="false">(L4+1000*2*($A5-$A4)/(K5+L4))</f>
        <v>11.2733528883941</v>
      </c>
      <c r="M5" s="31" t="n">
        <f aca="false">IF(J5=-9.81,0,(Diagramme!C$3/1000000-Diagramme!C$1/1000000)*Diagramme!C$2*100000/(Diagramme!C$3/1000000-Diagramme!C$1/1000000+$A5*(Diagramme!C$4/1000)^2*PI()/4)/100000)</f>
        <v>4.9261872480038</v>
      </c>
      <c r="N5" s="30" t="n">
        <f aca="false">IF(J5&lt;0,Diagramme!C$6,(Diagramme!C$8*1000*(Diagramme!C$1/1000000-$A5*(Diagramme!C$4/1000)^2*PI()/4)+Diagramme!C$6/1000)*1000)</f>
        <v>494.575222039231</v>
      </c>
      <c r="O5" s="32" t="n">
        <f aca="false">(0.601*Diagramme!C$7*(Diagramme!C$5/1000)^2*PI()/4*K4^2)</f>
        <v>0.0146191683236477</v>
      </c>
      <c r="P5" s="30" t="n">
        <f aca="false">IF(Diagramme!D$9&lt;$A5,-9.81-(0.601*Diagramme!D$7*(Diagramme!D$5/1000)^2*PI()/4*Q4^2)/T4*1000,(Diagramme!D$3/1000000-Diagramme!D$1/1000000)*Diagramme!D$2*100000/(Diagramme!D$3/1000000-Diagramme!D$1/1000000+$A5*(Diagramme!D$4/1000)^2*PI()/4)*(Diagramme!D$4/1000)^2*PI()/4/(Diagramme!D$8*1000*(Diagramme!D$1/1000000-$A5*(Diagramme!D$4/1000)^2*PI()/4)+Diagramme!D$6/1000)-9.81-(0.601*Diagramme!D$7*(Diagramme!D$5/1000)^2*PI()/4*Q4^2)/T4*1000)</f>
        <v>468.730327204952</v>
      </c>
      <c r="Q5" s="30" t="n">
        <f aca="false">IF((Q4^2+2*P5*($A5-$A4))&lt;0,0,SQRT(Q4^2+2*P5*($A5-$A4)))</f>
        <v>5.29838719380059</v>
      </c>
      <c r="R5" s="30" t="n">
        <f aca="false">(R4+1000*2*($A5-$A4)/(Q5+R4))</f>
        <v>9.84589367638033</v>
      </c>
      <c r="S5" s="31" t="n">
        <f aca="false">IF(P5=-9.81,0,(Diagramme!D$3/1000000-Diagramme!D$1/1000000)*Diagramme!D$2*100000/(Diagramme!D$3/1000000-Diagramme!D$1/1000000+$A5*(Diagramme!D$4/1000)^2*PI()/4)/100000)</f>
        <v>9.91103872443959</v>
      </c>
      <c r="T5" s="30" t="n">
        <f aca="false">IF(P5&lt;0,Diagramme!D$6,(Diagramme!D$8*1000*(Diagramme!D$1/1000000-$A5*(Diagramme!D$4/1000)^2*PI()/4)+Diagramme!D$6/1000)*1000)</f>
        <v>650.575222039231</v>
      </c>
      <c r="U5" s="32" t="n">
        <f aca="false">(0.601*Diagramme!D$7*(Diagramme!D$5/1000)^2*PI()/4*Q4^2)</f>
        <v>0.0381682620669902</v>
      </c>
      <c r="V5" s="30" t="n">
        <f aca="false">IF(Diagramme!E$9&lt;$A5,-9.81-(0.601*Diagramme!E$7*(Diagramme!E$5/1000)^2*PI()/4*W4^2)/Z4*1000,(Diagramme!E$3/1000000-Diagramme!E$1/1000000)*Diagramme!E$2*100000/(Diagramme!E$3/1000000-Diagramme!E$1/1000000+$A5*(Diagramme!E$4/1000)^2*PI()/4)*(Diagramme!E$4/1000)^2*PI()/4/(Diagramme!E$8*1000*(Diagramme!E$1/1000000-$A5*(Diagramme!E$4/1000)^2*PI()/4)+Diagramme!E$6/1000)-9.81-(0.601*Diagramme!E$7*(Diagramme!E$5/1000)^2*PI()/4*W4^2)/Z4*1000)</f>
        <v>229.460776229437</v>
      </c>
      <c r="W5" s="30" t="n">
        <f aca="false">IF((W4^2+2*V5*($A5-$A4))&lt;0,0,SQRT(W4^2+2*V5*($A5-$A4)))</f>
        <v>3.70704353594787</v>
      </c>
      <c r="X5" s="30" t="n">
        <f aca="false">(X4+1000*2*($A5-$A4)/(W5+X4))</f>
        <v>12.3317196698578</v>
      </c>
      <c r="Y5" s="31" t="n">
        <f aca="false">IF(V5=-9.81,0,(Diagramme!E$3/1000000-Diagramme!E$1/1000000)*Diagramme!E$2*100000/(Diagramme!E$3/1000000-Diagramme!E$1/1000000+$A5*(Diagramme!E$4/1000)^2*PI()/4)/100000)</f>
        <v>4.9555193622198</v>
      </c>
      <c r="Z5" s="30" t="n">
        <f aca="false">IF(V5&lt;0,Diagramme!E$6,(Diagramme!E$8*1000*(Diagramme!E$1/1000000-$A5*(Diagramme!E$4/1000)^2*PI()/4)+Diagramme!E$6/1000)*1000)</f>
        <v>650.575222039231</v>
      </c>
      <c r="AA5" s="32" t="n">
        <f aca="false">(0.601*Diagramme!E$7*(Diagramme!E$5/1000)^2*PI()/4*W4^2)</f>
        <v>0.0186836464881134</v>
      </c>
    </row>
    <row r="6" customFormat="false" ht="12.75" hidden="false" customHeight="false" outlineLevel="0" collapsed="false">
      <c r="A6" s="26" t="n">
        <f aca="false">A5+A$3</f>
        <v>0.04</v>
      </c>
      <c r="B6" s="30" t="n">
        <f aca="false">IF(Diagramme!B$9&lt;$A6,-9.81-(0.601*Diagramme!B$7*(Diagramme!B$5/1000)^2*PI()/4*C5^2)/H5*1000,(Diagramme!B$3/1000000-Diagramme!B$1/1000000)*Diagramme!B$2*100000/(Diagramme!B$3/1000000-Diagramme!B$1/1000000+$A6*(Diagramme!B$4/1000)^2*PI()/4)*(Diagramme!B$4/1000)^2*PI()/4/(Diagramme!B$8*1000*(Diagramme!B$1/1000000-$A6*(Diagramme!B$4/1000)^2*PI()/4)+Diagramme!B$6/1000)-9.81-(0.601*Diagramme!B$7*(Diagramme!B$5/1000)^2*PI()/4*C5^2)/H5*1000)</f>
        <v>616.849408072573</v>
      </c>
      <c r="C6" s="30" t="n">
        <f aca="false">IF((C5^2+2*B6*($A6-$A5))&lt;0,0,SQRT(C5^2+2*B6*($A6-$A5)))</f>
        <v>7.0174717310837</v>
      </c>
      <c r="D6" s="30" t="n">
        <f aca="false">0.98*SQRT(2*G6*100000/(Diagramme!$B$8*1000))</f>
        <v>43.3955903303787</v>
      </c>
      <c r="E6" s="30" t="n">
        <f aca="false">IF(D6&gt;C6,B6,"x")</f>
        <v>616.849408072573</v>
      </c>
      <c r="F6" s="30" t="n">
        <f aca="false">(F5+1000*2*($A6-$A5)/(C6+F5))</f>
        <v>10.2908114795009</v>
      </c>
      <c r="G6" s="31" t="n">
        <f aca="false">IF(B6=-9.81,0,(Diagramme!B$3/1000000-Diagramme!B$1/1000000)*Diagramme!B$2*100000/(Diagramme!B$3/1000000-Diagramme!B$1/1000000+$A6*(Diagramme!B$4/1000)^2*PI()/4)/100000)</f>
        <v>9.80412984236805</v>
      </c>
      <c r="H6" s="30" t="n">
        <f aca="false">IF(B6&lt;0,Diagramme!B$6,(Diagramme!B$8*1000*(Diagramme!B$1/1000000-$A6*(Diagramme!B$4/1000)^2*PI()/4)+Diagramme!B$6/1000)*1000)</f>
        <v>491.433629385641</v>
      </c>
      <c r="I6" s="32" t="n">
        <f aca="false">(0.601*Diagramme!B$7*(Diagramme!B$5/1000)^2*PI()/4*C5^2)</f>
        <v>0.0445988751167435</v>
      </c>
      <c r="J6" s="30" t="n">
        <f aca="false">IF(Diagramme!C$9&lt;$A6,-9.81-(0.601*Diagramme!C$7*(Diagramme!C$5/1000)^2*PI()/4*K5^2)/N5*1000,(Diagramme!C$3/1000000-Diagramme!C$1/1000000)*Diagramme!C$2*100000/(Diagramme!C$3/1000000-Diagramme!C$1/1000000+$A6*(Diagramme!C$4/1000)^2*PI()/4)*(Diagramme!C$4/1000)^2*PI()/4/(Diagramme!C$8*1000*(Diagramme!C$1/1000000-$A6*(Diagramme!C$4/1000)^2*PI()/4)+Diagramme!C$6/1000)-9.81-(0.601*Diagramme!C$7*(Diagramme!C$5/1000)^2*PI()/4*K5^2)/N5*1000)</f>
        <v>303.520423056637</v>
      </c>
      <c r="K6" s="30" t="n">
        <f aca="false">IF((K5^2+2*J6*($A6-$A5))&lt;0,0,SQRT(K5^2+2*J6*($A6-$A5)))</f>
        <v>4.92240626004279</v>
      </c>
      <c r="L6" s="30" t="n">
        <f aca="false">(L5+1000*2*($A6-$A5)/(K6+L5))</f>
        <v>12.508244060626</v>
      </c>
      <c r="M6" s="31" t="n">
        <f aca="false">IF(J6=-9.81,0,(Diagramme!C$3/1000000-Diagramme!C$1/1000000)*Diagramme!C$2*100000/(Diagramme!C$3/1000000-Diagramme!C$1/1000000+$A6*(Diagramme!C$4/1000)^2*PI()/4)/100000)</f>
        <v>4.90206492118403</v>
      </c>
      <c r="N6" s="30" t="n">
        <f aca="false">IF(J6&lt;0,Diagramme!C$6,(Diagramme!C$8*1000*(Diagramme!C$1/1000000-$A6*(Diagramme!C$4/1000)^2*PI()/4)+Diagramme!C$6/1000)*1000)</f>
        <v>491.433629385641</v>
      </c>
      <c r="O6" s="32" t="n">
        <f aca="false">(0.601*Diagramme!C$7*(Diagramme!C$5/1000)^2*PI()/4*K5^2)</f>
        <v>0.0219438279092174</v>
      </c>
      <c r="P6" s="30" t="n">
        <f aca="false">IF(Diagramme!D$9&lt;$A6,-9.81-(0.601*Diagramme!D$7*(Diagramme!D$5/1000)^2*PI()/4*Q5^2)/T5*1000,(Diagramme!D$3/1000000-Diagramme!D$1/1000000)*Diagramme!D$2*100000/(Diagramme!D$3/1000000-Diagramme!D$1/1000000+$A6*(Diagramme!D$4/1000)^2*PI()/4)*(Diagramme!D$4/1000)^2*PI()/4/(Diagramme!D$8*1000*(Diagramme!D$1/1000000-$A6*(Diagramme!D$4/1000)^2*PI()/4)+Diagramme!D$6/1000)-9.81-(0.601*Diagramme!D$7*(Diagramme!D$5/1000)^2*PI()/4*Q5^2)/T5*1000)</f>
        <v>469.601077748708</v>
      </c>
      <c r="Q6" s="30" t="n">
        <f aca="false">IF((Q5^2+2*P6*($A6-$A5))&lt;0,0,SQRT(Q5^2+2*P6*($A6-$A5)))</f>
        <v>6.12086010380929</v>
      </c>
      <c r="R6" s="30" t="n">
        <f aca="false">(R5+1000*2*($A6-$A5)/(Q6+R5))</f>
        <v>11.0984964455678</v>
      </c>
      <c r="S6" s="31" t="n">
        <f aca="false">IF(P6=-9.81,0,(Diagramme!D$3/1000000-Diagramme!D$1/1000000)*Diagramme!D$2*100000/(Diagramme!D$3/1000000-Diagramme!D$1/1000000+$A6*(Diagramme!D$4/1000)^2*PI()/4)/100000)</f>
        <v>9.88173566412521</v>
      </c>
      <c r="T6" s="30" t="n">
        <f aca="false">IF(P6&lt;0,Diagramme!D$6,(Diagramme!D$8*1000*(Diagramme!D$1/1000000-$A6*(Diagramme!D$4/1000)^2*PI()/4)+Diagramme!D$6/1000)*1000)</f>
        <v>647.433629385641</v>
      </c>
      <c r="U6" s="32" t="n">
        <f aca="false">(0.601*Diagramme!D$7*(Diagramme!D$5/1000)^2*PI()/4*Q5^2)</f>
        <v>0.0573043564388012</v>
      </c>
      <c r="V6" s="30" t="n">
        <f aca="false">IF(Diagramme!E$9&lt;$A6,-9.81-(0.601*Diagramme!E$7*(Diagramme!E$5/1000)^2*PI()/4*W5^2)/Z5*1000,(Diagramme!E$3/1000000-Diagramme!E$1/1000000)*Diagramme!E$2*100000/(Diagramme!E$3/1000000-Diagramme!E$1/1000000+$A6*(Diagramme!E$4/1000)^2*PI()/4)*(Diagramme!E$4/1000)^2*PI()/4/(Diagramme!E$8*1000*(Diagramme!E$1/1000000-$A6*(Diagramme!E$4/1000)^2*PI()/4)+Diagramme!E$6/1000)-9.81-(0.601*Diagramme!E$7*(Diagramme!E$5/1000)^2*PI()/4*W5^2)/Z5*1000)</f>
        <v>229.89646222343</v>
      </c>
      <c r="W6" s="30" t="n">
        <f aca="false">IF((W5^2+2*V6*($A6-$A5))&lt;0,0,SQRT(W5^2+2*V6*($A6-$A5)))</f>
        <v>4.28253441572645</v>
      </c>
      <c r="X6" s="30" t="n">
        <f aca="false">(X5+1000*2*($A6-$A5)/(W6+X5))</f>
        <v>13.5355052805133</v>
      </c>
      <c r="Y6" s="31" t="n">
        <f aca="false">IF(V6=-9.81,0,(Diagramme!E$3/1000000-Diagramme!E$1/1000000)*Diagramme!E$2*100000/(Diagramme!E$3/1000000-Diagramme!E$1/1000000+$A6*(Diagramme!E$4/1000)^2*PI()/4)/100000)</f>
        <v>4.94086783206261</v>
      </c>
      <c r="Z6" s="30" t="n">
        <f aca="false">IF(V6&lt;0,Diagramme!E$6,(Diagramme!E$8*1000*(Diagramme!E$1/1000000-$A6*(Diagramme!E$4/1000)^2*PI()/4)+Diagramme!E$6/1000)*1000)</f>
        <v>647.433629385641</v>
      </c>
      <c r="AA6" s="32" t="n">
        <f aca="false">(0.601*Diagramme!E$7*(Diagramme!E$5/1000)^2*PI()/4*W5^2)</f>
        <v>0.0280514701890866</v>
      </c>
    </row>
    <row r="7" customFormat="false" ht="12.75" hidden="false" customHeight="false" outlineLevel="0" collapsed="false">
      <c r="A7" s="26" t="n">
        <f aca="false">A6+A$3</f>
        <v>0.05</v>
      </c>
      <c r="B7" s="30" t="n">
        <f aca="false">IF(Diagramme!B$9&lt;$A7,-9.81-(0.601*Diagramme!B$7*(Diagramme!B$5/1000)^2*PI()/4*C6^2)/H6*1000,(Diagramme!B$3/1000000-Diagramme!B$1/1000000)*Diagramme!B$2*100000/(Diagramme!B$3/1000000-Diagramme!B$1/1000000+$A7*(Diagramme!B$4/1000)^2*PI()/4)*(Diagramme!B$4/1000)^2*PI()/4/(Diagramme!B$8*1000*(Diagramme!B$1/1000000-$A7*(Diagramme!B$4/1000)^2*PI()/4)+Diagramme!B$6/1000)-9.81-(0.601*Diagramme!B$7*(Diagramme!B$5/1000)^2*PI()/4*C6^2)/H6*1000)</f>
        <v>617.777169706241</v>
      </c>
      <c r="C7" s="30" t="n">
        <f aca="false">IF((C6^2+2*B7*($A7-$A6))&lt;0,0,SQRT(C6^2+2*B7*($A7-$A6)))</f>
        <v>7.84859559989453</v>
      </c>
      <c r="D7" s="30" t="n">
        <f aca="false">0.98*SQRT(2*G7*100000/(Diagramme!$B$8*1000))</f>
        <v>43.2897301864459</v>
      </c>
      <c r="E7" s="30" t="n">
        <f aca="false">IF(D7&gt;C7,B7,"x")</f>
        <v>617.777169706241</v>
      </c>
      <c r="F7" s="30" t="n">
        <f aca="false">(F6+1000*2*($A7-$A6)/(C7+F6))</f>
        <v>11.3933833503708</v>
      </c>
      <c r="G7" s="31" t="n">
        <f aca="false">IF(B7=-9.81,0,(Diagramme!B$3/1000000-Diagramme!B$1/1000000)*Diagramme!B$2*100000/(Diagramme!B$3/1000000-Diagramme!B$1/1000000+$A7*(Diagramme!B$4/1000)^2*PI()/4)/100000)</f>
        <v>9.75635537075846</v>
      </c>
      <c r="H7" s="30" t="n">
        <f aca="false">IF(B7&lt;0,Diagramme!B$6,(Diagramme!B$8*1000*(Diagramme!B$1/1000000-$A7*(Diagramme!B$4/1000)^2*PI()/4)+Diagramme!B$6/1000)*1000)</f>
        <v>488.292036732051</v>
      </c>
      <c r="I7" s="32" t="n">
        <f aca="false">(0.601*Diagramme!B$7*(Diagramme!B$5/1000)^2*PI()/4*C6^2)</f>
        <v>0.0595066719913929</v>
      </c>
      <c r="J7" s="30" t="n">
        <f aca="false">IF(Diagramme!C$9&lt;$A7,-9.81-(0.601*Diagramme!C$7*(Diagramme!C$5/1000)^2*PI()/4*K6^2)/N6*1000,(Diagramme!C$3/1000000-Diagramme!C$1/1000000)*Diagramme!C$2*100000/(Diagramme!C$3/1000000-Diagramme!C$1/1000000+$A7*(Diagramme!C$4/1000)^2*PI()/4)*(Diagramme!C$4/1000)^2*PI()/4/(Diagramme!C$8*1000*(Diagramme!C$1/1000000-$A7*(Diagramme!C$4/1000)^2*PI()/4)+Diagramme!C$6/1000)-9.81-(0.601*Diagramme!C$7*(Diagramme!C$5/1000)^2*PI()/4*K6^2)/N6*1000)</f>
        <v>303.9845496519</v>
      </c>
      <c r="K7" s="30" t="n">
        <f aca="false">IF((K6^2+2*J7*($A7-$A6))&lt;0,0,SQRT(K6^2+2*J7*($A7-$A6)))</f>
        <v>5.50543135294107</v>
      </c>
      <c r="L7" s="30" t="n">
        <f aca="false">(L6+1000*2*($A7-$A6)/(K7+L6))</f>
        <v>13.6185116512665</v>
      </c>
      <c r="M7" s="31" t="n">
        <f aca="false">IF(J7=-9.81,0,(Diagramme!C$3/1000000-Diagramme!C$1/1000000)*Diagramme!C$2*100000/(Diagramme!C$3/1000000-Diagramme!C$1/1000000+$A7*(Diagramme!C$4/1000)^2*PI()/4)/100000)</f>
        <v>4.87817768537923</v>
      </c>
      <c r="N7" s="30" t="n">
        <f aca="false">IF(J7&lt;0,Diagramme!C$6,(Diagramme!C$8*1000*(Diagramme!C$1/1000000-$A7*(Diagramme!C$4/1000)^2*PI()/4)+Diagramme!C$6/1000)*1000)</f>
        <v>488.292036732051</v>
      </c>
      <c r="O7" s="32" t="n">
        <f aca="false">(0.601*Diagramme!C$7*(Diagramme!C$5/1000)^2*PI()/4*K6^2)</f>
        <v>0.0292792014299189</v>
      </c>
      <c r="P7" s="30" t="n">
        <f aca="false">IF(Diagramme!D$9&lt;$A7,-9.81-(0.601*Diagramme!D$7*(Diagramme!D$5/1000)^2*PI()/4*Q6^2)/T6*1000,(Diagramme!D$3/1000000-Diagramme!D$1/1000000)*Diagramme!D$2*100000/(Diagramme!D$3/1000000-Diagramme!D$1/1000000+$A7*(Diagramme!D$4/1000)^2*PI()/4)*(Diagramme!D$4/1000)^2*PI()/4/(Diagramme!D$8*1000*(Diagramme!D$1/1000000-$A7*(Diagramme!D$4/1000)^2*PI()/4)+Diagramme!D$6/1000)-9.81-(0.601*Diagramme!D$7*(Diagramme!D$5/1000)^2*PI()/4*Q6^2)/T6*1000)</f>
        <v>470.488690482295</v>
      </c>
      <c r="Q7" s="30" t="n">
        <f aca="false">IF((Q6^2+2*P7*($A7-$A6))&lt;0,0,SQRT(Q6^2+2*P7*($A7-$A6)))</f>
        <v>6.84651022200728</v>
      </c>
      <c r="R7" s="30" t="n">
        <f aca="false">(R6+1000*2*($A7-$A6)/(Q7+R6))</f>
        <v>12.2130126098966</v>
      </c>
      <c r="S7" s="31" t="n">
        <f aca="false">IF(P7=-9.81,0,(Diagramme!D$3/1000000-Diagramme!D$1/1000000)*Diagramme!D$2*100000/(Diagramme!D$3/1000000-Diagramme!D$1/1000000+$A7*(Diagramme!D$4/1000)^2*PI()/4)/100000)</f>
        <v>9.85260536836207</v>
      </c>
      <c r="T7" s="30" t="n">
        <f aca="false">IF(P7&lt;0,Diagramme!D$6,(Diagramme!D$8*1000*(Diagramme!D$1/1000000-$A7*(Diagramme!D$4/1000)^2*PI()/4)+Diagramme!D$6/1000)*1000)</f>
        <v>644.292036732051</v>
      </c>
      <c r="U7" s="32" t="n">
        <f aca="false">(0.601*Diagramme!D$7*(Diagramme!D$5/1000)^2*PI()/4*Q6^2)</f>
        <v>0.0764759995336466</v>
      </c>
      <c r="V7" s="30" t="n">
        <f aca="false">IF(Diagramme!E$9&lt;$A7,-9.81-(0.601*Diagramme!E$7*(Diagramme!E$5/1000)^2*PI()/4*W6^2)/Z6*1000,(Diagramme!E$3/1000000-Diagramme!E$1/1000000)*Diagramme!E$2*100000/(Diagramme!E$3/1000000-Diagramme!E$1/1000000+$A7*(Diagramme!E$4/1000)^2*PI()/4)*(Diagramme!E$4/1000)^2*PI()/4/(Diagramme!E$8*1000*(Diagramme!E$1/1000000-$A7*(Diagramme!E$4/1000)^2*PI()/4)+Diagramme!E$6/1000)-9.81-(0.601*Diagramme!E$7*(Diagramme!E$5/1000)^2*PI()/4*W6^2)/Z6*1000)</f>
        <v>230.340582308228</v>
      </c>
      <c r="W7" s="30" t="n">
        <f aca="false">IF((W6^2+2*V7*($A7-$A6))&lt;0,0,SQRT(W6^2+2*V7*($A7-$A6)))</f>
        <v>4.79029358891979</v>
      </c>
      <c r="X7" s="30" t="n">
        <f aca="false">(X6+1000*2*($A7-$A6)/(W7+X6))</f>
        <v>14.6268628874856</v>
      </c>
      <c r="Y7" s="31" t="n">
        <f aca="false">IF(V7=-9.81,0,(Diagramme!E$3/1000000-Diagramme!E$1/1000000)*Diagramme!E$2*100000/(Diagramme!E$3/1000000-Diagramme!E$1/1000000+$A7*(Diagramme!E$4/1000)^2*PI()/4)/100000)</f>
        <v>4.92630268418103</v>
      </c>
      <c r="Z7" s="30" t="n">
        <f aca="false">IF(V7&lt;0,Diagramme!E$6,(Diagramme!E$8*1000*(Diagramme!E$1/1000000-$A7*(Diagramme!E$4/1000)^2*PI()/4)+Diagramme!E$6/1000)*1000)</f>
        <v>644.292036732051</v>
      </c>
      <c r="AA7" s="32" t="n">
        <f aca="false">(0.601*Diagramme!E$7*(Diagramme!E$5/1000)^2*PI()/4*W6^2)</f>
        <v>0.037437080936926</v>
      </c>
    </row>
    <row r="8" customFormat="false" ht="12.75" hidden="false" customHeight="false" outlineLevel="0" collapsed="false">
      <c r="A8" s="26" t="n">
        <f aca="false">A7+A$3</f>
        <v>0.06</v>
      </c>
      <c r="B8" s="30" t="n">
        <f aca="false">IF(Diagramme!B$9&lt;$A8,-9.81-(0.601*Diagramme!B$7*(Diagramme!B$5/1000)^2*PI()/4*C7^2)/H7*1000,(Diagramme!B$3/1000000-Diagramme!B$1/1000000)*Diagramme!B$2*100000/(Diagramme!B$3/1000000-Diagramme!B$1/1000000+$A8*(Diagramme!B$4/1000)^2*PI()/4)*(Diagramme!B$4/1000)^2*PI()/4/(Diagramme!B$8*1000*(Diagramme!B$1/1000000-$A8*(Diagramme!B$4/1000)^2*PI()/4)+Diagramme!B$6/1000)-9.81-(0.601*Diagramme!B$7*(Diagramme!B$5/1000)^2*PI()/4*C7^2)/H7*1000)</f>
        <v>618.746907156555</v>
      </c>
      <c r="C8" s="30" t="n">
        <f aca="false">IF((C7^2+2*B8*($A8-$A7))&lt;0,0,SQRT(C7^2+2*B8*($A8-$A7)))</f>
        <v>8.60089478099894</v>
      </c>
      <c r="D8" s="30" t="n">
        <f aca="false">0.98*SQRT(2*G8*100000/(Diagramme!$B$8*1000))</f>
        <v>43.1846409945109</v>
      </c>
      <c r="E8" s="30" t="n">
        <f aca="false">IF(D8&gt;C8,B8,"x")</f>
        <v>618.746907156555</v>
      </c>
      <c r="F8" s="30" t="n">
        <f aca="false">(F7+1000*2*($A8-$A7)/(C8+F7))</f>
        <v>12.3936695256752</v>
      </c>
      <c r="G8" s="31" t="n">
        <f aca="false">IF(B8=-9.81,0,(Diagramme!B$3/1000000-Diagramme!B$1/1000000)*Diagramme!B$2*100000/(Diagramme!B$3/1000000-Diagramme!B$1/1000000+$A8*(Diagramme!B$4/1000)^2*PI()/4)/100000)</f>
        <v>9.70904424107035</v>
      </c>
      <c r="H8" s="30" t="n">
        <f aca="false">IF(B8&lt;0,Diagramme!B$6,(Diagramme!B$8*1000*(Diagramme!B$1/1000000-$A8*(Diagramme!B$4/1000)^2*PI()/4)+Diagramme!B$6/1000)*1000)</f>
        <v>485.150444078461</v>
      </c>
      <c r="I8" s="32" t="n">
        <f aca="false">(0.601*Diagramme!B$7*(Diagramme!B$5/1000)^2*PI()/4*C7^2)</f>
        <v>0.0744368906788895</v>
      </c>
      <c r="J8" s="30" t="n">
        <f aca="false">IF(Diagramme!C$9&lt;$A8,-9.81-(0.601*Diagramme!C$7*(Diagramme!C$5/1000)^2*PI()/4*K7^2)/N7*1000,(Diagramme!C$3/1000000-Diagramme!C$1/1000000)*Diagramme!C$2*100000/(Diagramme!C$3/1000000-Diagramme!C$1/1000000+$A8*(Diagramme!C$4/1000)^2*PI()/4)*(Diagramme!C$4/1000)^2*PI()/4/(Diagramme!C$8*1000*(Diagramme!C$1/1000000-$A8*(Diagramme!C$4/1000)^2*PI()/4)+Diagramme!C$6/1000)-9.81-(0.601*Diagramme!C$7*(Diagramme!C$5/1000)^2*PI()/4*K7^2)/N7*1000)</f>
        <v>304.46966730592</v>
      </c>
      <c r="K8" s="30" t="n">
        <f aca="false">IF((K7^2+2*J8*($A8-$A7))&lt;0,0,SQRT(K7^2+2*J8*($A8-$A7)))</f>
        <v>6.03317227734008</v>
      </c>
      <c r="L8" s="30" t="n">
        <f aca="false">(L7+1000*2*($A8-$A7)/(K8+L7))</f>
        <v>14.6362361410689</v>
      </c>
      <c r="M8" s="31" t="n">
        <f aca="false">IF(J8=-9.81,0,(Diagramme!C$3/1000000-Diagramme!C$1/1000000)*Diagramme!C$2*100000/(Diagramme!C$3/1000000-Diagramme!C$1/1000000+$A8*(Diagramme!C$4/1000)^2*PI()/4)/100000)</f>
        <v>4.85452212053518</v>
      </c>
      <c r="N8" s="30" t="n">
        <f aca="false">IF(J8&lt;0,Diagramme!C$6,(Diagramme!C$8*1000*(Diagramme!C$1/1000000-$A8*(Diagramme!C$4/1000)^2*PI()/4)+Diagramme!C$6/1000)*1000)</f>
        <v>485.150444078461</v>
      </c>
      <c r="O8" s="32" t="n">
        <f aca="false">(0.601*Diagramme!C$7*(Diagramme!C$5/1000)^2*PI()/4*K7^2)</f>
        <v>0.0366257917969297</v>
      </c>
      <c r="P8" s="30" t="n">
        <f aca="false">IF(Diagramme!D$9&lt;$A8,-9.81-(0.601*Diagramme!D$7*(Diagramme!D$5/1000)^2*PI()/4*Q7^2)/T7*1000,(Diagramme!D$3/1000000-Diagramme!D$1/1000000)*Diagramme!D$2*100000/(Diagramme!D$3/1000000-Diagramme!D$1/1000000+$A8*(Diagramme!D$4/1000)^2*PI()/4)*(Diagramme!D$4/1000)^2*PI()/4/(Diagramme!D$8*1000*(Diagramme!D$1/1000000-$A8*(Diagramme!D$4/1000)^2*PI()/4)+Diagramme!D$6/1000)-9.81-(0.601*Diagramme!D$7*(Diagramme!D$5/1000)^2*PI()/4*Q7^2)/T7*1000)</f>
        <v>471.393337587794</v>
      </c>
      <c r="Q8" s="30" t="n">
        <f aca="false">IF((Q7^2+2*P8*($A8-$A7))&lt;0,0,SQRT(Q7^2+2*P8*($A8-$A7)))</f>
        <v>7.50350377968893</v>
      </c>
      <c r="R8" s="30" t="n">
        <f aca="false">(R7+1000*2*($A8-$A7)/(Q8+R7))</f>
        <v>13.2273905864525</v>
      </c>
      <c r="S8" s="31" t="n">
        <f aca="false">IF(P8=-9.81,0,(Diagramme!D$3/1000000-Diagramme!D$1/1000000)*Diagramme!D$2*100000/(Diagramme!D$3/1000000-Diagramme!D$1/1000000+$A8*(Diagramme!D$4/1000)^2*PI()/4)/100000)</f>
        <v>9.82364631376689</v>
      </c>
      <c r="T8" s="30" t="n">
        <f aca="false">IF(P8&lt;0,Diagramme!D$6,(Diagramme!D$8*1000*(Diagramme!D$1/1000000-$A8*(Diagramme!D$4/1000)^2*PI()/4)+Diagramme!D$6/1000)*1000)</f>
        <v>641.150444078461</v>
      </c>
      <c r="U8" s="32" t="n">
        <f aca="false">(0.601*Diagramme!D$7*(Diagramme!D$5/1000)^2*PI()/4*Q7^2)</f>
        <v>0.0956838797568571</v>
      </c>
      <c r="V8" s="30" t="n">
        <f aca="false">IF(Diagramme!E$9&lt;$A8,-9.81-(0.601*Diagramme!E$7*(Diagramme!E$5/1000)^2*PI()/4*W7^2)/Z7*1000,(Diagramme!E$3/1000000-Diagramme!E$1/1000000)*Diagramme!E$2*100000/(Diagramme!E$3/1000000-Diagramme!E$1/1000000+$A8*(Diagramme!E$4/1000)^2*PI()/4)*(Diagramme!E$4/1000)^2*PI()/4/(Diagramme!E$8*1000*(Diagramme!E$1/1000000-$A8*(Diagramme!E$4/1000)^2*PI()/4)+Diagramme!E$6/1000)-9.81-(0.601*Diagramme!E$7*(Diagramme!E$5/1000)^2*PI()/4*W7^2)/Z7*1000)</f>
        <v>230.793222618505</v>
      </c>
      <c r="W8" s="30" t="n">
        <f aca="false">IF((W7^2+2*V8*($A8-$A7))&lt;0,0,SQRT(W7^2+2*V8*($A8-$A7)))</f>
        <v>5.25002639235425</v>
      </c>
      <c r="X8" s="30" t="n">
        <f aca="false">(X7+1000*2*($A8-$A7)/(W8+X7))</f>
        <v>15.6330565487988</v>
      </c>
      <c r="Y8" s="31" t="n">
        <f aca="false">IF(V8=-9.81,0,(Diagramme!E$3/1000000-Diagramme!E$1/1000000)*Diagramme!E$2*100000/(Diagramme!E$3/1000000-Diagramme!E$1/1000000+$A8*(Diagramme!E$4/1000)^2*PI()/4)/100000)</f>
        <v>4.91182315688345</v>
      </c>
      <c r="Z8" s="30" t="n">
        <f aca="false">IF(V8&lt;0,Diagramme!E$6,(Diagramme!E$8*1000*(Diagramme!E$1/1000000-$A8*(Diagramme!E$4/1000)^2*PI()/4)+Diagramme!E$6/1000)*1000)</f>
        <v>641.150444078461</v>
      </c>
      <c r="AA8" s="32" t="n">
        <f aca="false">(0.601*Diagramme!E$7*(Diagramme!E$5/1000)^2*PI()/4*W7^2)</f>
        <v>0.046840823056605</v>
      </c>
    </row>
    <row r="9" customFormat="false" ht="12.75" hidden="false" customHeight="false" outlineLevel="0" collapsed="false">
      <c r="A9" s="26" t="n">
        <f aca="false">A8+A$3</f>
        <v>0.07</v>
      </c>
      <c r="B9" s="30" t="n">
        <f aca="false">IF(Diagramme!B$9&lt;$A9,-9.81-(0.601*Diagramme!B$7*(Diagramme!B$5/1000)^2*PI()/4*C8^2)/H8*1000,(Diagramme!B$3/1000000-Diagramme!B$1/1000000)*Diagramme!B$2*100000/(Diagramme!B$3/1000000-Diagramme!B$1/1000000+$A9*(Diagramme!B$4/1000)^2*PI()/4)*(Diagramme!B$4/1000)^2*PI()/4/(Diagramme!B$8*1000*(Diagramme!B$1/1000000-$A9*(Diagramme!B$4/1000)^2*PI()/4)+Diagramme!B$6/1000)-9.81-(0.601*Diagramme!B$7*(Diagramme!B$5/1000)^2*PI()/4*C8^2)/H8*1000)</f>
        <v>619.759001934522</v>
      </c>
      <c r="C9" s="30" t="n">
        <f aca="false">IF((C8^2+2*B9*($A9-$A8))&lt;0,0,SQRT(C8^2+2*B9*($A9-$A8)))</f>
        <v>9.29357687182418</v>
      </c>
      <c r="D9" s="30" t="n">
        <f aca="false">0.98*SQRT(2*G9*100000/(Diagramme!$B$8*1000))</f>
        <v>43.0803134420391</v>
      </c>
      <c r="E9" s="30" t="n">
        <f aca="false">IF(D9&gt;C9,B9,"x")</f>
        <v>619.759001934522</v>
      </c>
      <c r="F9" s="30" t="n">
        <f aca="false">(F8+1000*2*($A9-$A8)/(C9+F8))</f>
        <v>13.3158705111496</v>
      </c>
      <c r="G9" s="31" t="n">
        <f aca="false">IF(B9=-9.81,0,(Diagramme!B$3/1000000-Diagramme!B$1/1000000)*Diagramme!B$2*100000/(Diagramme!B$3/1000000-Diagramme!B$1/1000000+$A9*(Diagramme!B$4/1000)^2*PI()/4)/100000)</f>
        <v>9.66218974523291</v>
      </c>
      <c r="H9" s="30" t="n">
        <f aca="false">IF(B9&lt;0,Diagramme!B$6,(Diagramme!B$8*1000*(Diagramme!B$1/1000000-$A9*(Diagramme!B$4/1000)^2*PI()/4)+Diagramme!B$6/1000)*1000)</f>
        <v>482.008851424871</v>
      </c>
      <c r="I9" s="32" t="n">
        <f aca="false">(0.601*Diagramme!B$7*(Diagramme!B$5/1000)^2*PI()/4*C8^2)</f>
        <v>0.0893905456358254</v>
      </c>
      <c r="J9" s="30" t="n">
        <f aca="false">IF(Diagramme!C$9&lt;$A9,-9.81-(0.601*Diagramme!C$7*(Diagramme!C$5/1000)^2*PI()/4*K8^2)/N8*1000,(Diagramme!C$3/1000000-Diagramme!C$1/1000000)*Diagramme!C$2*100000/(Diagramme!C$3/1000000-Diagramme!C$1/1000000+$A9*(Diagramme!C$4/1000)^2*PI()/4)*(Diagramme!C$4/1000)^2*PI()/4/(Diagramme!C$8*1000*(Diagramme!C$1/1000000-$A9*(Diagramme!C$4/1000)^2*PI()/4)+Diagramme!C$6/1000)-9.81-(0.601*Diagramme!C$7*(Diagramme!C$5/1000)^2*PI()/4*K8^2)/N8*1000)</f>
        <v>304.975966835245</v>
      </c>
      <c r="K9" s="30" t="n">
        <f aca="false">IF((K8^2+2*J9*($A9-$A8))&lt;0,0,SQRT(K8^2+2*J9*($A9-$A8)))</f>
        <v>6.51910170688952</v>
      </c>
      <c r="L9" s="30" t="n">
        <f aca="false">(L8+1000*2*($A9-$A8)/(K9+L8))</f>
        <v>15.5816240211273</v>
      </c>
      <c r="M9" s="31" t="n">
        <f aca="false">IF(J9=-9.81,0,(Diagramme!C$3/1000000-Diagramme!C$1/1000000)*Diagramme!C$2*100000/(Diagramme!C$3/1000000-Diagramme!C$1/1000000+$A9*(Diagramme!C$4/1000)^2*PI()/4)/100000)</f>
        <v>4.83109487261646</v>
      </c>
      <c r="N9" s="30" t="n">
        <f aca="false">IF(J9&lt;0,Diagramme!C$6,(Diagramme!C$8*1000*(Diagramme!C$1/1000000-$A9*(Diagramme!C$4/1000)^2*PI()/4)+Diagramme!C$6/1000)*1000)</f>
        <v>482.008851424871</v>
      </c>
      <c r="O9" s="32" t="n">
        <f aca="false">(0.601*Diagramme!C$7*(Diagramme!C$5/1000)^2*PI()/4*K8^2)</f>
        <v>0.0439841063146842</v>
      </c>
      <c r="P9" s="30" t="n">
        <f aca="false">IF(Diagramme!D$9&lt;$A9,-9.81-(0.601*Diagramme!D$7*(Diagramme!D$5/1000)^2*PI()/4*Q8^2)/T8*1000,(Diagramme!D$3/1000000-Diagramme!D$1/1000000)*Diagramme!D$2*100000/(Diagramme!D$3/1000000-Diagramme!D$1/1000000+$A9*(Diagramme!D$4/1000)^2*PI()/4)*(Diagramme!D$4/1000)^2*PI()/4/(Diagramme!D$8*1000*(Diagramme!D$1/1000000-$A9*(Diagramme!D$4/1000)^2*PI()/4)+Diagramme!D$6/1000)-9.81-(0.601*Diagramme!D$7*(Diagramme!D$5/1000)^2*PI()/4*Q8^2)/T8*1000)</f>
        <v>472.315195507573</v>
      </c>
      <c r="Q9" s="30" t="n">
        <f aca="false">IF((Q8^2+2*P9*($A9-$A8))&lt;0,0,SQRT(Q8^2+2*P9*($A9-$A8)))</f>
        <v>8.10856786873968</v>
      </c>
      <c r="R9" s="30" t="n">
        <f aca="false">(R8+1000*2*($A9-$A8)/(Q9+R8))</f>
        <v>14.1647752388459</v>
      </c>
      <c r="S9" s="31" t="n">
        <f aca="false">IF(P9=-9.81,0,(Diagramme!D$3/1000000-Diagramme!D$1/1000000)*Diagramme!D$2*100000/(Diagramme!D$3/1000000-Diagramme!D$1/1000000+$A9*(Diagramme!D$4/1000)^2*PI()/4)/100000)</f>
        <v>9.7948569948142</v>
      </c>
      <c r="T9" s="30" t="n">
        <f aca="false">IF(P9&lt;0,Diagramme!D$6,(Diagramme!D$8*1000*(Diagramme!D$1/1000000-$A9*(Diagramme!D$4/1000)^2*PI()/4)+Diagramme!D$6/1000)*1000)</f>
        <v>638.008851424872</v>
      </c>
      <c r="U9" s="32" t="n">
        <f aca="false">(0.601*Diagramme!D$7*(Diagramme!D$5/1000)^2*PI()/4*Q8^2)</f>
        <v>0.114928692543162</v>
      </c>
      <c r="V9" s="30" t="n">
        <f aca="false">IF(Diagramme!E$9&lt;$A9,-9.81-(0.601*Diagramme!E$7*(Diagramme!E$5/1000)^2*PI()/4*W8^2)/Z8*1000,(Diagramme!E$3/1000000-Diagramme!E$1/1000000)*Diagramme!E$2*100000/(Diagramme!E$3/1000000-Diagramme!E$1/1000000+$A9*(Diagramme!E$4/1000)^2*PI()/4)*(Diagramme!E$4/1000)^2*PI()/4/(Diagramme!E$8*1000*(Diagramme!E$1/1000000-$A9*(Diagramme!E$4/1000)^2*PI()/4)+Diagramme!E$6/1000)-9.81-(0.601*Diagramme!E$7*(Diagramme!E$5/1000)^2*PI()/4*W8^2)/Z8*1000)</f>
        <v>231.254471419933</v>
      </c>
      <c r="W9" s="30" t="n">
        <f aca="false">IF((W8^2+2*V9*($A9-$A8))&lt;0,0,SQRT(W8^2+2*V9*($A9-$A8)))</f>
        <v>5.67343516300441</v>
      </c>
      <c r="X9" s="30" t="n">
        <f aca="false">(X8+1000*2*($A9-$A8)/(W9+X8))</f>
        <v>16.5717375982426</v>
      </c>
      <c r="Y9" s="31" t="n">
        <f aca="false">IF(V9=-9.81,0,(Diagramme!E$3/1000000-Diagramme!E$1/1000000)*Diagramme!E$2*100000/(Diagramme!E$3/1000000-Diagramme!E$1/1000000+$A9*(Diagramme!E$4/1000)^2*PI()/4)/100000)</f>
        <v>4.8974284974071</v>
      </c>
      <c r="Z9" s="30" t="n">
        <f aca="false">IF(V9&lt;0,Diagramme!E$6,(Diagramme!E$8*1000*(Diagramme!E$1/1000000-$A9*(Diagramme!E$4/1000)^2*PI()/4)+Diagramme!E$6/1000)*1000)</f>
        <v>638.008851424872</v>
      </c>
      <c r="AA9" s="32" t="n">
        <f aca="false">(0.601*Diagramme!E$7*(Diagramme!E$5/1000)^2*PI()/4*W8^2)</f>
        <v>0.0562630443895784</v>
      </c>
    </row>
    <row r="10" customFormat="false" ht="12.75" hidden="false" customHeight="false" outlineLevel="0" collapsed="false">
      <c r="A10" s="26" t="n">
        <f aca="false">A9+A$3</f>
        <v>0.08</v>
      </c>
      <c r="B10" s="30" t="n">
        <f aca="false">IF(Diagramme!B$9&lt;$A10,-9.81-(0.601*Diagramme!B$7*(Diagramme!B$5/1000)^2*PI()/4*C9^2)/H9*1000,(Diagramme!B$3/1000000-Diagramme!B$1/1000000)*Diagramme!B$2*100000/(Diagramme!B$3/1000000-Diagramme!B$1/1000000+$A10*(Diagramme!B$4/1000)^2*PI()/4)*(Diagramme!B$4/1000)^2*PI()/4/(Diagramme!B$8*1000*(Diagramme!B$1/1000000-$A10*(Diagramme!B$4/1000)^2*PI()/4)+Diagramme!B$6/1000)-9.81-(0.601*Diagramme!B$7*(Diagramme!B$5/1000)^2*PI()/4*C9^2)/H9*1000)</f>
        <v>620.813853999686</v>
      </c>
      <c r="C10" s="30" t="n">
        <f aca="false">IF((C9^2+2*B10*($A10-$A9))&lt;0,0,SQRT(C9^2+2*B10*($A10-$A9)))</f>
        <v>9.93915731601523</v>
      </c>
      <c r="D10" s="30" t="n">
        <f aca="false">0.98*SQRT(2*G10*100000/(Diagramme!$B$8*1000))</f>
        <v>42.9767383732228</v>
      </c>
      <c r="E10" s="30" t="n">
        <f aca="false">IF(D10&gt;C10,B10,"x")</f>
        <v>620.813853999686</v>
      </c>
      <c r="F10" s="30" t="n">
        <f aca="false">(F9+1000*2*($A10-$A9)/(C10+F9))</f>
        <v>14.1758995830838</v>
      </c>
      <c r="G10" s="31" t="n">
        <f aca="false">IF(B10=-9.81,0,(Diagramme!B$3/1000000-Diagramme!B$1/1000000)*Diagramme!B$2*100000/(Diagramme!B$3/1000000-Diagramme!B$1/1000000+$A10*(Diagramme!B$4/1000)^2*PI()/4)/100000)</f>
        <v>9.61578530404228</v>
      </c>
      <c r="H10" s="30" t="n">
        <f aca="false">IF(B10&lt;0,Diagramme!B$6,(Diagramme!B$8*1000*(Diagramme!B$1/1000000-$A10*(Diagramme!B$4/1000)^2*PI()/4)+Diagramme!B$6/1000)*1000)</f>
        <v>478.867258771282</v>
      </c>
      <c r="I10" s="32" t="n">
        <f aca="false">(0.601*Diagramme!B$7*(Diagramme!B$5/1000)^2*PI()/4*C9^2)</f>
        <v>0.104368660539015</v>
      </c>
      <c r="J10" s="30" t="n">
        <f aca="false">IF(Diagramme!C$9&lt;$A10,-9.81-(0.601*Diagramme!C$7*(Diagramme!C$5/1000)^2*PI()/4*K9^2)/N9*1000,(Diagramme!C$3/1000000-Diagramme!C$1/1000000)*Diagramme!C$2*100000/(Diagramme!C$3/1000000-Diagramme!C$1/1000000+$A10*(Diagramme!C$4/1000)^2*PI()/4)*(Diagramme!C$4/1000)^2*PI()/4/(Diagramme!C$8*1000*(Diagramme!C$1/1000000-$A10*(Diagramme!C$4/1000)^2*PI()/4)+Diagramme!C$6/1000)-9.81-(0.601*Diagramme!C$7*(Diagramme!C$5/1000)^2*PI()/4*K9^2)/N9*1000)</f>
        <v>305.503648282279</v>
      </c>
      <c r="K10" s="30" t="n">
        <f aca="false">IF((K9^2+2*J10*($A10-$A9))&lt;0,0,SQRT(K9^2+2*J10*($A10-$A9)))</f>
        <v>6.97199828101064</v>
      </c>
      <c r="L10" s="30" t="n">
        <f aca="false">(L9+1000*2*($A10-$A9)/(K10+L9))</f>
        <v>16.4683995347043</v>
      </c>
      <c r="M10" s="31" t="n">
        <f aca="false">IF(J10=-9.81,0,(Diagramme!C$3/1000000-Diagramme!C$1/1000000)*Diagramme!C$2*100000/(Diagramme!C$3/1000000-Diagramme!C$1/1000000+$A10*(Diagramme!C$4/1000)^2*PI()/4)/100000)</f>
        <v>4.80789265202114</v>
      </c>
      <c r="N10" s="30" t="n">
        <f aca="false">IF(J10&lt;0,Diagramme!C$6,(Diagramme!C$8*1000*(Diagramme!C$1/1000000-$A10*(Diagramme!C$4/1000)^2*PI()/4)+Diagramme!C$6/1000)*1000)</f>
        <v>478.867258771282</v>
      </c>
      <c r="O10" s="32" t="n">
        <f aca="false">(0.601*Diagramme!C$7*(Diagramme!C$5/1000)^2*PI()/4*K9^2)</f>
        <v>0.0513546568992034</v>
      </c>
      <c r="P10" s="30" t="n">
        <f aca="false">IF(Diagramme!D$9&lt;$A10,-9.81-(0.601*Diagramme!D$7*(Diagramme!D$5/1000)^2*PI()/4*Q9^2)/T9*1000,(Diagramme!D$3/1000000-Diagramme!D$1/1000000)*Diagramme!D$2*100000/(Diagramme!D$3/1000000-Diagramme!D$1/1000000+$A10*(Diagramme!D$4/1000)^2*PI()/4)*(Diagramme!D$4/1000)^2*PI()/4/(Diagramme!D$8*1000*(Diagramme!D$1/1000000-$A10*(Diagramme!D$4/1000)^2*PI()/4)+Diagramme!D$6/1000)-9.81-(0.601*Diagramme!D$7*(Diagramme!D$5/1000)^2*PI()/4*Q9^2)/T9*1000)</f>
        <v>473.254445036535</v>
      </c>
      <c r="Q10" s="30" t="n">
        <f aca="false">IF((Q9^2+2*P10*($A10-$A9))&lt;0,0,SQRT(Q9^2+2*P10*($A10-$A9)))</f>
        <v>8.67259832937558</v>
      </c>
      <c r="R10" s="30" t="n">
        <f aca="false">(R9+1000*2*($A10-$A9)/(Q10+R9))</f>
        <v>15.0405326870592</v>
      </c>
      <c r="S10" s="31" t="n">
        <f aca="false">IF(P10=-9.81,0,(Diagramme!D$3/1000000-Diagramme!D$1/1000000)*Diagramme!D$2*100000/(Diagramme!D$3/1000000-Diagramme!D$1/1000000+$A10*(Diagramme!D$4/1000)^2*PI()/4)/100000)</f>
        <v>9.7662359235754</v>
      </c>
      <c r="T10" s="30" t="n">
        <f aca="false">IF(P10&lt;0,Diagramme!D$6,(Diagramme!D$8*1000*(Diagramme!D$1/1000000-$A10*(Diagramme!D$4/1000)^2*PI()/4)+Diagramme!D$6/1000)*1000)</f>
        <v>634.867258771282</v>
      </c>
      <c r="U10" s="32" t="n">
        <f aca="false">(0.601*Diagramme!D$7*(Diagramme!D$5/1000)^2*PI()/4*Q9^2)</f>
        <v>0.13421114053062</v>
      </c>
      <c r="V10" s="30" t="n">
        <f aca="false">IF(Diagramme!E$9&lt;$A10,-9.81-(0.601*Diagramme!E$7*(Diagramme!E$5/1000)^2*PI()/4*W9^2)/Z9*1000,(Diagramme!E$3/1000000-Diagramme!E$1/1000000)*Diagramme!E$2*100000/(Diagramme!E$3/1000000-Diagramme!E$1/1000000+$A10*(Diagramme!E$4/1000)^2*PI()/4)*(Diagramme!E$4/1000)^2*PI()/4/(Diagramme!E$8*1000*(Diagramme!E$1/1000000-$A10*(Diagramme!E$4/1000)^2*PI()/4)+Diagramme!E$6/1000)-9.81-(0.601*Diagramme!E$7*(Diagramme!E$5/1000)^2*PI()/4*W9^2)/Z9*1000)</f>
        <v>231.724419155322</v>
      </c>
      <c r="W10" s="30" t="n">
        <f aca="false">IF((W9^2+2*V10*($A10-$A9))&lt;0,0,SQRT(W9^2+2*V10*($A10-$A9)))</f>
        <v>6.06814262620131</v>
      </c>
      <c r="X10" s="30" t="n">
        <f aca="false">(X9+1000*2*($A10-$A9)/(W10+X9))</f>
        <v>17.4551344979491</v>
      </c>
      <c r="Y10" s="31" t="n">
        <f aca="false">IF(V10=-9.81,0,(Diagramme!E$3/1000000-Diagramme!E$1/1000000)*Diagramme!E$2*100000/(Diagramme!E$3/1000000-Diagramme!E$1/1000000+$A10*(Diagramme!E$4/1000)^2*PI()/4)/100000)</f>
        <v>4.8831179617877</v>
      </c>
      <c r="Z10" s="30" t="n">
        <f aca="false">IF(V10&lt;0,Diagramme!E$6,(Diagramme!E$8*1000*(Diagramme!E$1/1000000-$A10*(Diagramme!E$4/1000)^2*PI()/4)+Diagramme!E$6/1000)*1000)</f>
        <v>634.867258771282</v>
      </c>
      <c r="AA10" s="32" t="n">
        <f aca="false">(0.601*Diagramme!E$7*(Diagramme!E$5/1000)^2*PI()/4*W9^2)</f>
        <v>0.0657040963807805</v>
      </c>
    </row>
    <row r="11" customFormat="false" ht="12.75" hidden="false" customHeight="false" outlineLevel="0" collapsed="false">
      <c r="A11" s="26" t="n">
        <f aca="false">A10+A$3</f>
        <v>0.09</v>
      </c>
      <c r="B11" s="30" t="n">
        <f aca="false">IF(Diagramme!B$9&lt;$A11,-9.81-(0.601*Diagramme!B$7*(Diagramme!B$5/1000)^2*PI()/4*C10^2)/H10*1000,(Diagramme!B$3/1000000-Diagramme!B$1/1000000)*Diagramme!B$2*100000/(Diagramme!B$3/1000000-Diagramme!B$1/1000000+$A11*(Diagramme!B$4/1000)^2*PI()/4)*(Diagramme!B$4/1000)^2*PI()/4/(Diagramme!B$8*1000*(Diagramme!B$1/1000000-$A11*(Diagramme!B$4/1000)^2*PI()/4)+Diagramme!B$6/1000)-9.81-(0.601*Diagramme!B$7*(Diagramme!B$5/1000)^2*PI()/4*C10^2)/H10*1000)</f>
        <v>621.911882165035</v>
      </c>
      <c r="C11" s="30" t="n">
        <f aca="false">IF((C10^2+2*B11*($A11-$A10))&lt;0,0,SQRT(C10^2+2*B11*($A11-$A10)))</f>
        <v>10.546330442187</v>
      </c>
      <c r="D11" s="30" t="n">
        <f aca="false">0.98*SQRT(2*G11*100000/(Diagramme!$B$8*1000))</f>
        <v>42.8739067856061</v>
      </c>
      <c r="E11" s="30" t="n">
        <f aca="false">IF(D11&gt;C11,B11,"x")</f>
        <v>621.911882165035</v>
      </c>
      <c r="F11" s="30" t="n">
        <f aca="false">(F10+1000*2*($A11-$A10)/(C11+F10))</f>
        <v>14.9848880917885</v>
      </c>
      <c r="G11" s="31" t="n">
        <f aca="false">IF(B11=-9.81,0,(Diagramme!B$3/1000000-Diagramme!B$1/1000000)*Diagramme!B$2*100000/(Diagramme!B$3/1000000-Diagramme!B$1/1000000+$A11*(Diagramme!B$4/1000)^2*PI()/4)/100000)</f>
        <v>9.56982446408183</v>
      </c>
      <c r="H11" s="30" t="n">
        <f aca="false">IF(B11&lt;0,Diagramme!B$6,(Diagramme!B$8*1000*(Diagramme!B$1/1000000-$A11*(Diagramme!B$4/1000)^2*PI()/4)+Diagramme!B$6/1000)*1000)</f>
        <v>475.725666117692</v>
      </c>
      <c r="I11" s="32" t="n">
        <f aca="false">(0.601*Diagramme!B$7*(Diagramme!B$5/1000)^2*PI()/4*C10^2)</f>
        <v>0.119372268731351</v>
      </c>
      <c r="J11" s="30" t="n">
        <f aca="false">IF(Diagramme!C$9&lt;$A11,-9.81-(0.601*Diagramme!C$7*(Diagramme!C$5/1000)^2*PI()/4*K10^2)/N10*1000,(Diagramme!C$3/1000000-Diagramme!C$1/1000000)*Diagramme!C$2*100000/(Diagramme!C$3/1000000-Diagramme!C$1/1000000+$A11*(Diagramme!C$4/1000)^2*PI()/4)*(Diagramme!C$4/1000)^2*PI()/4/(Diagramme!C$8*1000*(Diagramme!C$1/1000000-$A11*(Diagramme!C$4/1000)^2*PI()/4)+Diagramme!C$6/1000)-9.81-(0.601*Diagramme!C$7*(Diagramme!C$5/1000)^2*PI()/4*K10^2)/N10*1000)</f>
        <v>306.052921117793</v>
      </c>
      <c r="K11" s="30" t="n">
        <f aca="false">IF((K10^2+2*J11*($A11-$A10))&lt;0,0,SQRT(K10^2+2*J11*($A11-$A10)))</f>
        <v>7.39796042519634</v>
      </c>
      <c r="L11" s="30" t="n">
        <f aca="false">(L10+1000*2*($A11-$A10)/(K11+L10))</f>
        <v>17.3063991305205</v>
      </c>
      <c r="M11" s="31" t="n">
        <f aca="false">IF(J11=-9.81,0,(Diagramme!C$3/1000000-Diagramme!C$1/1000000)*Diagramme!C$2*100000/(Diagramme!C$3/1000000-Diagramme!C$1/1000000+$A11*(Diagramme!C$4/1000)^2*PI()/4)/100000)</f>
        <v>4.78491223204091</v>
      </c>
      <c r="N11" s="30" t="n">
        <f aca="false">IF(J11&lt;0,Diagramme!C$6,(Diagramme!C$8*1000*(Diagramme!C$1/1000000-$A11*(Diagramme!C$4/1000)^2*PI()/4)+Diagramme!C$6/1000)*1000)</f>
        <v>475.725666117692</v>
      </c>
      <c r="O11" s="32" t="n">
        <f aca="false">(0.601*Diagramme!C$7*(Diagramme!C$5/1000)^2*PI()/4*K10^2)</f>
        <v>0.0587379603010617</v>
      </c>
      <c r="P11" s="30" t="n">
        <f aca="false">IF(Diagramme!D$9&lt;$A11,-9.81-(0.601*Diagramme!D$7*(Diagramme!D$5/1000)^2*PI()/4*Q10^2)/T10*1000,(Diagramme!D$3/1000000-Diagramme!D$1/1000000)*Diagramme!D$2*100000/(Diagramme!D$3/1000000-Diagramme!D$1/1000000+$A11*(Diagramme!D$4/1000)^2*PI()/4)*(Diagramme!D$4/1000)^2*PI()/4/(Diagramme!D$8*1000*(Diagramme!D$1/1000000-$A11*(Diagramme!D$4/1000)^2*PI()/4)+Diagramme!D$6/1000)-9.81-(0.601*Diagramme!D$7*(Diagramme!D$5/1000)^2*PI()/4*Q10^2)/T10*1000)</f>
        <v>474.211271417326</v>
      </c>
      <c r="Q11" s="30" t="n">
        <f aca="false">IF((Q10^2+2*P11*($A11-$A10))&lt;0,0,SQRT(Q10^2+2*P11*($A11-$A10)))</f>
        <v>9.20316180510995</v>
      </c>
      <c r="R11" s="30" t="n">
        <f aca="false">(R10+1000*2*($A11-$A10)/(Q11+R10))</f>
        <v>15.8654894611375</v>
      </c>
      <c r="S11" s="31" t="n">
        <f aca="false">IF(P11=-9.81,0,(Diagramme!D$3/1000000-Diagramme!D$1/1000000)*Diagramme!D$2*100000/(Diagramme!D$3/1000000-Diagramme!D$1/1000000+$A11*(Diagramme!D$4/1000)^2*PI()/4)/100000)</f>
        <v>9.73778162946245</v>
      </c>
      <c r="T11" s="30" t="n">
        <f aca="false">IF(P11&lt;0,Diagramme!D$6,(Diagramme!D$8*1000*(Diagramme!D$1/1000000-$A11*(Diagramme!D$4/1000)^2*PI()/4)+Diagramme!D$6/1000)*1000)</f>
        <v>631.725666117692</v>
      </c>
      <c r="U11" s="32" t="n">
        <f aca="false">(0.601*Diagramme!D$7*(Diagramme!D$5/1000)^2*PI()/4*Q10^2)</f>
        <v>0.153531933738306</v>
      </c>
      <c r="V11" s="30" t="n">
        <f aca="false">IF(Diagramme!E$9&lt;$A11,-9.81-(0.601*Diagramme!E$7*(Diagramme!E$5/1000)^2*PI()/4*W10^2)/Z10*1000,(Diagramme!E$3/1000000-Diagramme!E$1/1000000)*Diagramme!E$2*100000/(Diagramme!E$3/1000000-Diagramme!E$1/1000000+$A11*(Diagramme!E$4/1000)^2*PI()/4)*(Diagramme!E$4/1000)^2*PI()/4/(Diagramme!E$8*1000*(Diagramme!E$1/1000000-$A11*(Diagramme!E$4/1000)^2*PI()/4)+Diagramme!E$6/1000)-9.81-(0.601*Diagramme!E$7*(Diagramme!E$5/1000)^2*PI()/4*W10^2)/Z10*1000)</f>
        <v>232.203158492252</v>
      </c>
      <c r="W11" s="30" t="n">
        <f aca="false">IF((W10^2+2*V11*($A11-$A10))&lt;0,0,SQRT(W10^2+2*V11*($A11-$A10)))</f>
        <v>6.43944237506372</v>
      </c>
      <c r="X11" s="30" t="n">
        <f aca="false">(X10+1000*2*($A11-$A10)/(W11+X10))</f>
        <v>18.2921445068013</v>
      </c>
      <c r="Y11" s="31" t="n">
        <f aca="false">IF(V11=-9.81,0,(Diagramme!E$3/1000000-Diagramme!E$1/1000000)*Diagramme!E$2*100000/(Diagramme!E$3/1000000-Diagramme!E$1/1000000+$A11*(Diagramme!E$4/1000)^2*PI()/4)/100000)</f>
        <v>4.86889081473123</v>
      </c>
      <c r="Z11" s="30" t="n">
        <f aca="false">IF(V11&lt;0,Diagramme!E$6,(Diagramme!E$8*1000*(Diagramme!E$1/1000000-$A11*(Diagramme!E$4/1000)^2*PI()/4)+Diagramme!E$6/1000)*1000)</f>
        <v>631.725666117692</v>
      </c>
      <c r="AA11" s="32" t="n">
        <f aca="false">(0.601*Diagramme!E$7*(Diagramme!E$5/1000)^2*PI()/4*W10^2)</f>
        <v>0.0751643341675078</v>
      </c>
    </row>
    <row r="12" customFormat="false" ht="12.75" hidden="false" customHeight="false" outlineLevel="0" collapsed="false">
      <c r="A12" s="26" t="n">
        <f aca="false">A11+A$3</f>
        <v>0.1</v>
      </c>
      <c r="B12" s="30" t="n">
        <f aca="false">IF(Diagramme!B$9&lt;$A12,-9.81-(0.601*Diagramme!B$7*(Diagramme!B$5/1000)^2*PI()/4*C11^2)/H11*1000,(Diagramme!B$3/1000000-Diagramme!B$1/1000000)*Diagramme!B$2*100000/(Diagramme!B$3/1000000-Diagramme!B$1/1000000+$A12*(Diagramme!B$4/1000)^2*PI()/4)*(Diagramme!B$4/1000)^2*PI()/4/(Diagramme!B$8*1000*(Diagramme!B$1/1000000-$A12*(Diagramme!B$4/1000)^2*PI()/4)+Diagramme!B$6/1000)-9.81-(0.601*Diagramme!B$7*(Diagramme!B$5/1000)^2*PI()/4*C11^2)/H11*1000)</f>
        <v>623.053524523882</v>
      </c>
      <c r="C12" s="30" t="n">
        <f aca="false">IF((C11^2+2*B12*($A12-$A11))&lt;0,0,SQRT(C11^2+2*B12*($A12-$A11)))</f>
        <v>11.1214277989059</v>
      </c>
      <c r="D12" s="30" t="n">
        <f aca="false">0.98*SQRT(2*G12*100000/(Diagramme!$B$8*1000))</f>
        <v>42.7718098267983</v>
      </c>
      <c r="E12" s="30" t="n">
        <f aca="false">IF(D12&gt;C12,B12,"x")</f>
        <v>623.053524523882</v>
      </c>
      <c r="F12" s="30" t="n">
        <f aca="false">(F11+1000*2*($A12-$A11)/(C12+F11))</f>
        <v>15.7509862300222</v>
      </c>
      <c r="G12" s="31" t="n">
        <f aca="false">IF(B12=-9.81,0,(Diagramme!B$3/1000000-Diagramme!B$1/1000000)*Diagramme!B$2*100000/(Diagramme!B$3/1000000-Diagramme!B$1/1000000+$A12*(Diagramme!B$4/1000)^2*PI()/4)/100000)</f>
        <v>9.52430089473031</v>
      </c>
      <c r="H12" s="30" t="n">
        <f aca="false">IF(B12&lt;0,Diagramme!B$6,(Diagramme!B$8*1000*(Diagramme!B$1/1000000-$A12*(Diagramme!B$4/1000)^2*PI()/4)+Diagramme!B$6/1000)*1000)</f>
        <v>472.584073464102</v>
      </c>
      <c r="I12" s="32" t="n">
        <f aca="false">(0.601*Diagramme!B$7*(Diagramme!B$5/1000)^2*PI()/4*C11^2)</f>
        <v>0.134402413677452</v>
      </c>
      <c r="J12" s="30" t="n">
        <f aca="false">IF(Diagramme!C$9&lt;$A12,-9.81-(0.601*Diagramme!C$7*(Diagramme!C$5/1000)^2*PI()/4*K11^2)/N11*1000,(Diagramme!C$3/1000000-Diagramme!C$1/1000000)*Diagramme!C$2*100000/(Diagramme!C$3/1000000-Diagramme!C$1/1000000+$A12*(Diagramme!C$4/1000)^2*PI()/4)*(Diagramme!C$4/1000)^2*PI()/4/(Diagramme!C$8*1000*(Diagramme!C$1/1000000-$A12*(Diagramme!C$4/1000)^2*PI()/4)+Diagramme!C$6/1000)-9.81-(0.601*Diagramme!C$7*(Diagramme!C$5/1000)^2*PI()/4*K11^2)/N11*1000)</f>
        <v>306.624004454409</v>
      </c>
      <c r="K12" s="30" t="n">
        <f aca="false">IF((K11^2+2*J12*($A12-$A11))&lt;0,0,SQRT(K11^2+2*J12*($A12-$A11)))</f>
        <v>7.80142926276073</v>
      </c>
      <c r="L12" s="30" t="n">
        <f aca="false">(L11+1000*2*($A12-$A11)/(K12+L11))</f>
        <v>18.1029634405327</v>
      </c>
      <c r="M12" s="31" t="n">
        <f aca="false">IF(J12=-9.81,0,(Diagramme!C$3/1000000-Diagramme!C$1/1000000)*Diagramme!C$2*100000/(Diagramme!C$3/1000000-Diagramme!C$1/1000000+$A12*(Diagramme!C$4/1000)^2*PI()/4)/100000)</f>
        <v>4.76215044736516</v>
      </c>
      <c r="N12" s="30" t="n">
        <f aca="false">IF(J12&lt;0,Diagramme!C$6,(Diagramme!C$8*1000*(Diagramme!C$1/1000000-$A12*(Diagramme!C$4/1000)^2*PI()/4)+Diagramme!C$6/1000)*1000)</f>
        <v>472.584073464102</v>
      </c>
      <c r="O12" s="32" t="n">
        <f aca="false">(0.601*Diagramme!C$7*(Diagramme!C$5/1000)^2*PI()/4*K11^2)</f>
        <v>0.0661345383332487</v>
      </c>
      <c r="P12" s="30" t="n">
        <f aca="false">IF(Diagramme!D$9&lt;$A12,-9.81-(0.601*Diagramme!D$7*(Diagramme!D$5/1000)^2*PI()/4*Q11^2)/T11*1000,(Diagramme!D$3/1000000-Diagramme!D$1/1000000)*Diagramme!D$2*100000/(Diagramme!D$3/1000000-Diagramme!D$1/1000000+$A12*(Diagramme!D$4/1000)^2*PI()/4)*(Diagramme!D$4/1000)^2*PI()/4/(Diagramme!D$8*1000*(Diagramme!D$1/1000000-$A12*(Diagramme!D$4/1000)^2*PI()/4)+Diagramme!D$6/1000)-9.81-(0.601*Diagramme!D$7*(Diagramme!D$5/1000)^2*PI()/4*Q11^2)/T11*1000)</f>
        <v>475.185864438628</v>
      </c>
      <c r="Q12" s="30" t="n">
        <f aca="false">IF((Q11^2+2*P12*($A12-$A11))&lt;0,0,SQRT(Q11^2+2*P12*($A12-$A11)))</f>
        <v>9.70576655910327</v>
      </c>
      <c r="R12" s="30" t="n">
        <f aca="false">(R11+1000*2*($A12-$A11)/(Q12+R11))</f>
        <v>16.6476176438193</v>
      </c>
      <c r="S12" s="31" t="n">
        <f aca="false">IF(P12=-9.81,0,(Diagramme!D$3/1000000-Diagramme!D$1/1000000)*Diagramme!D$2*100000/(Diagramme!D$3/1000000-Diagramme!D$1/1000000+$A12*(Diagramme!D$4/1000)^2*PI()/4)/100000)</f>
        <v>9.70949265897597</v>
      </c>
      <c r="T12" s="30" t="n">
        <f aca="false">IF(P12&lt;0,Diagramme!D$6,(Diagramme!D$8*1000*(Diagramme!D$1/1000000-$A12*(Diagramme!D$4/1000)^2*PI()/4)+Diagramme!D$6/1000)*1000)</f>
        <v>628.584073464102</v>
      </c>
      <c r="U12" s="32" t="n">
        <f aca="false">(0.601*Diagramme!D$7*(Diagramme!D$5/1000)^2*PI()/4*Q11^2)</f>
        <v>0.172891789747902</v>
      </c>
      <c r="V12" s="30" t="n">
        <f aca="false">IF(Diagramme!E$9&lt;$A12,-9.81-(0.601*Diagramme!E$7*(Diagramme!E$5/1000)^2*PI()/4*W11^2)/Z11*1000,(Diagramme!E$3/1000000-Diagramme!E$1/1000000)*Diagramme!E$2*100000/(Diagramme!E$3/1000000-Diagramme!E$1/1000000+$A12*(Diagramme!E$4/1000)^2*PI()/4)*(Diagramme!E$4/1000)^2*PI()/4/(Diagramme!E$8*1000*(Diagramme!E$1/1000000-$A12*(Diagramme!E$4/1000)^2*PI()/4)+Diagramme!E$6/1000)-9.81-(0.601*Diagramme!E$7*(Diagramme!E$5/1000)^2*PI()/4*W11^2)/Z11*1000)</f>
        <v>232.690784372235</v>
      </c>
      <c r="W12" s="30" t="n">
        <f aca="false">IF((W11^2+2*V12*($A12-$A11))&lt;0,0,SQRT(W11^2+2*V12*($A12-$A11)))</f>
        <v>6.79118795125058</v>
      </c>
      <c r="X12" s="30" t="n">
        <f aca="false">(X11+1000*2*($A12-$A11)/(W12+X11))</f>
        <v>19.0894867273155</v>
      </c>
      <c r="Y12" s="31" t="n">
        <f aca="false">IF(V12=-9.81,0,(Diagramme!E$3/1000000-Diagramme!E$1/1000000)*Diagramme!E$2*100000/(Diagramme!E$3/1000000-Diagramme!E$1/1000000+$A12*(Diagramme!E$4/1000)^2*PI()/4)/100000)</f>
        <v>4.85474632948799</v>
      </c>
      <c r="Z12" s="30" t="n">
        <f aca="false">IF(V12&lt;0,Diagramme!E$6,(Diagramme!E$8*1000*(Diagramme!E$1/1000000-$A12*(Diagramme!E$4/1000)^2*PI()/4)+Diagramme!E$6/1000)*1000)</f>
        <v>628.584073464102</v>
      </c>
      <c r="AA12" s="32" t="n">
        <f aca="false">(0.601*Diagramme!E$7*(Diagramme!E$5/1000)^2*PI()/4*W11^2)</f>
        <v>0.0846441166702461</v>
      </c>
    </row>
    <row r="13" customFormat="false" ht="12.75" hidden="false" customHeight="false" outlineLevel="0" collapsed="false">
      <c r="A13" s="26" t="n">
        <f aca="false">A12+A$3</f>
        <v>0.11</v>
      </c>
      <c r="B13" s="30" t="n">
        <f aca="false">IF(Diagramme!B$9&lt;$A13,-9.81-(0.601*Diagramme!B$7*(Diagramme!B$5/1000)^2*PI()/4*C12^2)/H12*1000,(Diagramme!B$3/1000000-Diagramme!B$1/1000000)*Diagramme!B$2*100000/(Diagramme!B$3/1000000-Diagramme!B$1/1000000+$A13*(Diagramme!B$4/1000)^2*PI()/4)*(Diagramme!B$4/1000)^2*PI()/4/(Diagramme!B$8*1000*(Diagramme!B$1/1000000-$A13*(Diagramme!B$4/1000)^2*PI()/4)+Diagramme!B$6/1000)-9.81-(0.601*Diagramme!B$7*(Diagramme!B$5/1000)^2*PI()/4*C12^2)/H12*1000)</f>
        <v>624.239238899555</v>
      </c>
      <c r="C13" s="30" t="n">
        <f aca="false">IF((C12^2+2*B13*($A13-$A12))&lt;0,0,SQRT(C12^2+2*B13*($A13-$A12)))</f>
        <v>11.6692305258003</v>
      </c>
      <c r="D13" s="30" t="n">
        <f aca="false">0.98*SQRT(2*G13*100000/(Diagramme!$B$8*1000))</f>
        <v>42.6704387912731</v>
      </c>
      <c r="E13" s="30" t="n">
        <f aca="false">IF(D13&gt;C13,B13,"x")</f>
        <v>624.239238899555</v>
      </c>
      <c r="F13" s="30" t="n">
        <f aca="false">(F12+1000*2*($A13-$A12)/(C13+F12))</f>
        <v>16.4803750666641</v>
      </c>
      <c r="G13" s="31" t="n">
        <f aca="false">IF(B13=-9.81,0,(Diagramme!B$3/1000000-Diagramme!B$1/1000000)*Diagramme!B$2*100000/(Diagramme!B$3/1000000-Diagramme!B$1/1000000+$A13*(Diagramme!B$4/1000)^2*PI()/4)/100000)</f>
        <v>9.47920838525501</v>
      </c>
      <c r="H13" s="30" t="n">
        <f aca="false">IF(B13&lt;0,Diagramme!B$6,(Diagramme!B$8*1000*(Diagramme!B$1/1000000-$A13*(Diagramme!B$4/1000)^2*PI()/4)+Diagramme!B$6/1000)*1000)</f>
        <v>469.442480810512</v>
      </c>
      <c r="I13" s="32" t="n">
        <f aca="false">(0.601*Diagramme!B$7*(Diagramme!B$5/1000)^2*PI()/4*C12^2)</f>
        <v>0.149460149429617</v>
      </c>
      <c r="J13" s="30" t="n">
        <f aca="false">IF(Diagramme!C$9&lt;$A13,-9.81-(0.601*Diagramme!C$7*(Diagramme!C$5/1000)^2*PI()/4*K12^2)/N12*1000,(Diagramme!C$3/1000000-Diagramme!C$1/1000000)*Diagramme!C$2*100000/(Diagramme!C$3/1000000-Diagramme!C$1/1000000+$A13*(Diagramme!C$4/1000)^2*PI()/4)*(Diagramme!C$4/1000)^2*PI()/4/(Diagramme!C$8*1000*(Diagramme!C$1/1000000-$A13*(Diagramme!C$4/1000)^2*PI()/4)+Diagramme!C$6/1000)-9.81-(0.601*Diagramme!C$7*(Diagramme!C$5/1000)^2*PI()/4*K12^2)/N12*1000)</f>
        <v>307.217127271511</v>
      </c>
      <c r="K13" s="30" t="n">
        <f aca="false">IF((K12^2+2*J13*($A13-$A12))&lt;0,0,SQRT(K12^2+2*J13*($A13-$A12)))</f>
        <v>8.18575843079245</v>
      </c>
      <c r="L13" s="30" t="n">
        <f aca="false">(L12+1000*2*($A13-$A12)/(K13+L12))</f>
        <v>18.8637459577617</v>
      </c>
      <c r="M13" s="31" t="n">
        <f aca="false">IF(J13=-9.81,0,(Diagramme!C$3/1000000-Diagramme!C$1/1000000)*Diagramme!C$2*100000/(Diagramme!C$3/1000000-Diagramme!C$1/1000000+$A13*(Diagramme!C$4/1000)^2*PI()/4)/100000)</f>
        <v>4.7396041926275</v>
      </c>
      <c r="N13" s="30" t="n">
        <f aca="false">IF(J13&lt;0,Diagramme!C$6,(Diagramme!C$8*1000*(Diagramme!C$1/1000000-$A13*(Diagramme!C$4/1000)^2*PI()/4)+Diagramme!C$6/1000)*1000)</f>
        <v>469.442480810512</v>
      </c>
      <c r="O13" s="32" t="n">
        <f aca="false">(0.601*Diagramme!C$7*(Diagramme!C$5/1000)^2*PI()/4*K12^2)</f>
        <v>0.0735449181041896</v>
      </c>
      <c r="P13" s="30" t="n">
        <f aca="false">IF(Diagramme!D$9&lt;$A13,-9.81-(0.601*Diagramme!D$7*(Diagramme!D$5/1000)^2*PI()/4*Q12^2)/T12*1000,(Diagramme!D$3/1000000-Diagramme!D$1/1000000)*Diagramme!D$2*100000/(Diagramme!D$3/1000000-Diagramme!D$1/1000000+$A13*(Diagramme!D$4/1000)^2*PI()/4)*(Diagramme!D$4/1000)^2*PI()/4/(Diagramme!D$8*1000*(Diagramme!D$1/1000000-$A13*(Diagramme!D$4/1000)^2*PI()/4)+Diagramme!D$6/1000)-9.81-(0.601*Diagramme!D$7*(Diagramme!D$5/1000)^2*PI()/4*Q12^2)/T12*1000)</f>
        <v>476.17841853662</v>
      </c>
      <c r="Q13" s="30" t="n">
        <f aca="false">IF((Q12^2+2*P13*($A13-$A12))&lt;0,0,SQRT(Q12^2+2*P13*($A13-$A12)))</f>
        <v>10.1845703331333</v>
      </c>
      <c r="R13" s="30" t="n">
        <f aca="false">(R12+1000*2*($A13-$A12)/(Q13+R12))</f>
        <v>17.3929910743117</v>
      </c>
      <c r="S13" s="31" t="n">
        <f aca="false">IF(P13=-9.81,0,(Diagramme!D$3/1000000-Diagramme!D$1/1000000)*Diagramme!D$2*100000/(Diagramme!D$3/1000000-Diagramme!D$1/1000000+$A13*(Diagramme!D$4/1000)^2*PI()/4)/100000)</f>
        <v>9.68136757545775</v>
      </c>
      <c r="T13" s="30" t="n">
        <f aca="false">IF(P13&lt;0,Diagramme!D$6,(Diagramme!D$8*1000*(Diagramme!D$1/1000000-$A13*(Diagramme!D$4/1000)^2*PI()/4)+Diagramme!D$6/1000)*1000)</f>
        <v>625.442480810512</v>
      </c>
      <c r="U13" s="32" t="n">
        <f aca="false">(0.601*Diagramme!D$7*(Diagramme!D$5/1000)^2*PI()/4*Q12^2)</f>
        <v>0.192291433889281</v>
      </c>
      <c r="V13" s="30" t="n">
        <f aca="false">IF(Diagramme!E$9&lt;$A13,-9.81-(0.601*Diagramme!E$7*(Diagramme!E$5/1000)^2*PI()/4*W12^2)/Z12*1000,(Diagramme!E$3/1000000-Diagramme!E$1/1000000)*Diagramme!E$2*100000/(Diagramme!E$3/1000000-Diagramme!E$1/1000000+$A13*(Diagramme!E$4/1000)^2*PI()/4)*(Diagramme!E$4/1000)^2*PI()/4/(Diagramme!E$8*1000*(Diagramme!E$1/1000000-$A13*(Diagramme!E$4/1000)^2*PI()/4)+Diagramme!E$6/1000)-9.81-(0.601*Diagramme!E$7*(Diagramme!E$5/1000)^2*PI()/4*W12^2)/Z12*1000)</f>
        <v>233.187394061473</v>
      </c>
      <c r="W13" s="30" t="n">
        <f aca="false">IF((W12^2+2*V13*($A13-$A12))&lt;0,0,SQRT(W12^2+2*V13*($A13-$A12)))</f>
        <v>7.12628807096938</v>
      </c>
      <c r="X13" s="30" t="n">
        <f aca="false">(X12+1000*2*($A13-$A12)/(W13+X12))</f>
        <v>19.8523861706426</v>
      </c>
      <c r="Y13" s="31" t="n">
        <f aca="false">IF(V13=-9.81,0,(Diagramme!E$3/1000000-Diagramme!E$1/1000000)*Diagramme!E$2*100000/(Diagramme!E$3/1000000-Diagramme!E$1/1000000+$A13*(Diagramme!E$4/1000)^2*PI()/4)/100000)</f>
        <v>4.84068378772887</v>
      </c>
      <c r="Z13" s="30" t="n">
        <f aca="false">IF(V13&lt;0,Diagramme!E$6,(Diagramme!E$8*1000*(Diagramme!E$1/1000000-$A13*(Diagramme!E$4/1000)^2*PI()/4)+Diagramme!E$6/1000)*1000)</f>
        <v>625.442480810512</v>
      </c>
      <c r="AA13" s="32" t="n">
        <f aca="false">(0.601*Diagramme!E$7*(Diagramme!E$5/1000)^2*PI()/4*W12^2)</f>
        <v>0.0941438066855048</v>
      </c>
    </row>
    <row r="14" customFormat="false" ht="12.75" hidden="false" customHeight="false" outlineLevel="0" collapsed="false">
      <c r="A14" s="26" t="n">
        <f aca="false">A13+A$3</f>
        <v>0.12</v>
      </c>
      <c r="B14" s="30" t="n">
        <f aca="false">IF(Diagramme!B$9&lt;$A14,-9.81-(0.601*Diagramme!B$7*(Diagramme!B$5/1000)^2*PI()/4*C13^2)/H13*1000,(Diagramme!B$3/1000000-Diagramme!B$1/1000000)*Diagramme!B$2*100000/(Diagramme!B$3/1000000-Diagramme!B$1/1000000+$A14*(Diagramme!B$4/1000)^2*PI()/4)*(Diagramme!B$4/1000)^2*PI()/4/(Diagramme!B$8*1000*(Diagramme!B$1/1000000-$A14*(Diagramme!B$4/1000)^2*PI()/4)+Diagramme!B$6/1000)-9.81-(0.601*Diagramme!B$7*(Diagramme!B$5/1000)^2*PI()/4*C13^2)/H13*1000)</f>
        <v>625.469503318779</v>
      </c>
      <c r="C14" s="30" t="n">
        <f aca="false">IF((C13^2+2*B14*($A14-$A13))&lt;0,0,SQRT(C13^2+2*B14*($A14-$A13)))</f>
        <v>12.1934544379615</v>
      </c>
      <c r="D14" s="30" t="n">
        <f aca="false">0.98*SQRT(2*G14*100000/(Diagramme!$B$8*1000))</f>
        <v>42.5697851172504</v>
      </c>
      <c r="E14" s="30" t="n">
        <f aca="false">IF(D14&gt;C14,B14,"x")</f>
        <v>625.469503318779</v>
      </c>
      <c r="F14" s="30" t="n">
        <f aca="false">(F13+1000*2*($A14-$A13)/(C14+F13))</f>
        <v>17.1778752033924</v>
      </c>
      <c r="G14" s="31" t="n">
        <f aca="false">IF(B14=-9.81,0,(Diagramme!B$3/1000000-Diagramme!B$1/1000000)*Diagramme!B$2*100000/(Diagramme!B$3/1000000-Diagramme!B$1/1000000+$A14*(Diagramme!B$4/1000)^2*PI()/4)/100000)</f>
        <v>9.43454084198704</v>
      </c>
      <c r="H14" s="30" t="n">
        <f aca="false">IF(B14&lt;0,Diagramme!B$6,(Diagramme!B$8*1000*(Diagramme!B$1/1000000-$A14*(Diagramme!B$4/1000)^2*PI()/4)+Diagramme!B$6/1000)*1000)</f>
        <v>466.300888156923</v>
      </c>
      <c r="I14" s="32" t="n">
        <f aca="false">(0.601*Diagramme!B$7*(Diagramme!B$5/1000)^2*PI()/4*C13^2)</f>
        <v>0.164546541104658</v>
      </c>
      <c r="J14" s="30" t="n">
        <f aca="false">IF(Diagramme!C$9&lt;$A14,-9.81-(0.601*Diagramme!C$7*(Diagramme!C$5/1000)^2*PI()/4*K13^2)/N13*1000,(Diagramme!C$3/1000000-Diagramme!C$1/1000000)*Diagramme!C$2*100000/(Diagramme!C$3/1000000-Diagramme!C$1/1000000+$A14*(Diagramme!C$4/1000)^2*PI()/4)*(Diagramme!C$4/1000)^2*PI()/4/(Diagramme!C$8*1000*(Diagramme!C$1/1000000-$A14*(Diagramme!C$4/1000)^2*PI()/4)+Diagramme!C$6/1000)-9.81-(0.601*Diagramme!C$7*(Diagramme!C$5/1000)^2*PI()/4*K13^2)/N13*1000)</f>
        <v>307.832528651991</v>
      </c>
      <c r="K14" s="30" t="n">
        <f aca="false">IF((K13^2+2*J14*($A14-$A13))&lt;0,0,SQRT(K13^2+2*J14*($A14-$A13)))</f>
        <v>8.55355432906867</v>
      </c>
      <c r="L14" s="30" t="n">
        <f aca="false">(L13+1000*2*($A14-$A13)/(K14+L13))</f>
        <v>19.5932123819088</v>
      </c>
      <c r="M14" s="31" t="n">
        <f aca="false">IF(J14=-9.81,0,(Diagramme!C$3/1000000-Diagramme!C$1/1000000)*Diagramme!C$2*100000/(Diagramme!C$3/1000000-Diagramme!C$1/1000000+$A14*(Diagramme!C$4/1000)^2*PI()/4)/100000)</f>
        <v>4.71727042099352</v>
      </c>
      <c r="N14" s="30" t="n">
        <f aca="false">IF(J14&lt;0,Diagramme!C$6,(Diagramme!C$8*1000*(Diagramme!C$1/1000000-$A14*(Diagramme!C$4/1000)^2*PI()/4)+Diagramme!C$6/1000)*1000)</f>
        <v>466.300888156923</v>
      </c>
      <c r="O14" s="32" t="n">
        <f aca="false">(0.601*Diagramme!C$7*(Diagramme!C$5/1000)^2*PI()/4*K13^2)</f>
        <v>0.0809696322562021</v>
      </c>
      <c r="P14" s="30" t="n">
        <f aca="false">IF(Diagramme!D$9&lt;$A14,-9.81-(0.601*Diagramme!D$7*(Diagramme!D$5/1000)^2*PI()/4*Q13^2)/T13*1000,(Diagramme!D$3/1000000-Diagramme!D$1/1000000)*Diagramme!D$2*100000/(Diagramme!D$3/1000000-Diagramme!D$1/1000000+$A14*(Diagramme!D$4/1000)^2*PI()/4)*(Diagramme!D$4/1000)^2*PI()/4/(Diagramme!D$8*1000*(Diagramme!D$1/1000000-$A14*(Diagramme!D$4/1000)^2*PI()/4)+Diagramme!D$6/1000)-9.81-(0.601*Diagramme!D$7*(Diagramme!D$5/1000)^2*PI()/4*Q13^2)/T13*1000)</f>
        <v>477.189132899728</v>
      </c>
      <c r="Q14" s="30" t="n">
        <f aca="false">IF((Q13^2+2*P14*($A14-$A13))&lt;0,0,SQRT(Q13^2+2*P14*($A14-$A13)))</f>
        <v>10.6428029920944</v>
      </c>
      <c r="R14" s="30" t="n">
        <f aca="false">(R13+1000*2*($A14-$A13)/(Q14+R13))</f>
        <v>18.1063648404561</v>
      </c>
      <c r="S14" s="31" t="n">
        <f aca="false">IF(P14=-9.81,0,(Diagramme!D$3/1000000-Diagramme!D$1/1000000)*Diagramme!D$2*100000/(Diagramme!D$3/1000000-Diagramme!D$1/1000000+$A14*(Diagramme!D$4/1000)^2*PI()/4)/100000)</f>
        <v>9.65340495884751</v>
      </c>
      <c r="T14" s="30" t="n">
        <f aca="false">IF(P14&lt;0,Diagramme!D$6,(Diagramme!D$8*1000*(Diagramme!D$1/1000000-$A14*(Diagramme!D$4/1000)^2*PI()/4)+Diagramme!D$6/1000)*1000)</f>
        <v>622.300888156923</v>
      </c>
      <c r="U14" s="32" t="n">
        <f aca="false">(0.601*Diagramme!D$7*(Diagramme!D$5/1000)^2*PI()/4*Q13^2)</f>
        <v>0.211731599430249</v>
      </c>
      <c r="V14" s="30" t="n">
        <f aca="false">IF(Diagramme!E$9&lt;$A14,-9.81-(0.601*Diagramme!E$7*(Diagramme!E$5/1000)^2*PI()/4*W13^2)/Z13*1000,(Diagramme!E$3/1000000-Diagramme!E$1/1000000)*Diagramme!E$2*100000/(Diagramme!E$3/1000000-Diagramme!E$1/1000000+$A14*(Diagramme!E$4/1000)^2*PI()/4)*(Diagramme!E$4/1000)^2*PI()/4/(Diagramme!E$8*1000*(Diagramme!E$1/1000000-$A14*(Diagramme!E$4/1000)^2*PI()/4)+Diagramme!E$6/1000)-9.81-(0.601*Diagramme!E$7*(Diagramme!E$5/1000)^2*PI()/4*W13^2)/Z13*1000)</f>
        <v>233.693087203254</v>
      </c>
      <c r="W14" s="30" t="n">
        <f aca="false">IF((W13^2+2*V14*($A14-$A13))&lt;0,0,SQRT(W13^2+2*V14*($A14-$A13)))</f>
        <v>7.44700231062846</v>
      </c>
      <c r="X14" s="30" t="n">
        <f aca="false">(X13+1000*2*($A14-$A13)/(W14+X13))</f>
        <v>20.5850033138332</v>
      </c>
      <c r="Y14" s="31" t="n">
        <f aca="false">IF(V14=-9.81,0,(Diagramme!E$3/1000000-Diagramme!E$1/1000000)*Diagramme!E$2*100000/(Diagramme!E$3/1000000-Diagramme!E$1/1000000+$A14*(Diagramme!E$4/1000)^2*PI()/4)/100000)</f>
        <v>4.82670247942376</v>
      </c>
      <c r="Z14" s="30" t="n">
        <f aca="false">IF(V14&lt;0,Diagramme!E$6,(Diagramme!E$8*1000*(Diagramme!E$1/1000000-$A14*(Diagramme!E$4/1000)^2*PI()/4)+Diagramme!E$6/1000)*1000)</f>
        <v>622.300888156923</v>
      </c>
      <c r="AA14" s="32" t="n">
        <f aca="false">(0.601*Diagramme!E$7*(Diagramme!E$5/1000)^2*PI()/4*W13^2)</f>
        <v>0.103663770980723</v>
      </c>
    </row>
    <row r="15" customFormat="false" ht="12.75" hidden="false" customHeight="false" outlineLevel="0" collapsed="false">
      <c r="A15" s="26" t="n">
        <f aca="false">A14+A$3</f>
        <v>0.13</v>
      </c>
      <c r="B15" s="30" t="n">
        <f aca="false">IF(Diagramme!B$9&lt;$A15,-9.81-(0.601*Diagramme!B$7*(Diagramme!B$5/1000)^2*PI()/4*C14^2)/H14*1000,(Diagramme!B$3/1000000-Diagramme!B$1/1000000)*Diagramme!B$2*100000/(Diagramme!B$3/1000000-Diagramme!B$1/1000000+$A15*(Diagramme!B$4/1000)^2*PI()/4)*(Diagramme!B$4/1000)^2*PI()/4/(Diagramme!B$8*1000*(Diagramme!B$1/1000000-$A15*(Diagramme!B$4/1000)^2*PI()/4)+Diagramme!B$6/1000)-9.81-(0.601*Diagramme!B$7*(Diagramme!B$5/1000)^2*PI()/4*C14^2)/H14*1000)</f>
        <v>626.744816509703</v>
      </c>
      <c r="C15" s="30" t="n">
        <f aca="false">IF((C14^2+2*B15*($A15-$A14))&lt;0,0,SQRT(C14^2+2*B15*($A15-$A14)))</f>
        <v>12.6970558579868</v>
      </c>
      <c r="D15" s="30" t="n">
        <f aca="false">0.98*SQRT(2*G15*100000/(Diagramme!$B$8*1000))</f>
        <v>42.4698403836591</v>
      </c>
      <c r="E15" s="30" t="n">
        <f aca="false">IF(D15&gt;C15,B15,"x")</f>
        <v>626.744816509703</v>
      </c>
      <c r="F15" s="30" t="n">
        <f aca="false">(F14+1000*2*($A15-$A14)/(C15+F14))</f>
        <v>17.8473328151576</v>
      </c>
      <c r="G15" s="31" t="n">
        <f aca="false">IF(B15=-9.81,0,(Diagramme!B$3/1000000-Diagramme!B$1/1000000)*Diagramme!B$2*100000/(Diagramme!B$3/1000000-Diagramme!B$1/1000000+$A15*(Diagramme!B$4/1000)^2*PI()/4)/100000)</f>
        <v>9.39029228557623</v>
      </c>
      <c r="H15" s="30" t="n">
        <f aca="false">IF(B15&lt;0,Diagramme!B$6,(Diagramme!B$8*1000*(Diagramme!B$1/1000000-$A15*(Diagramme!B$4/1000)^2*PI()/4)+Diagramme!B$6/1000)*1000)</f>
        <v>463.159295503333</v>
      </c>
      <c r="I15" s="32" t="n">
        <f aca="false">(0.601*Diagramme!B$7*(Diagramme!B$5/1000)^2*PI()/4*C14^2)</f>
        <v>0.179662665372167</v>
      </c>
      <c r="J15" s="30" t="n">
        <f aca="false">IF(Diagramme!C$9&lt;$A15,-9.81-(0.601*Diagramme!C$7*(Diagramme!C$5/1000)^2*PI()/4*K14^2)/N14*1000,(Diagramme!C$3/1000000-Diagramme!C$1/1000000)*Diagramme!C$2*100000/(Diagramme!C$3/1000000-Diagramme!C$1/1000000+$A15*(Diagramme!C$4/1000)^2*PI()/4)*(Diagramme!C$4/1000)^2*PI()/4/(Diagramme!C$8*1000*(Diagramme!C$1/1000000-$A15*(Diagramme!C$4/1000)^2*PI()/4)+Diagramme!C$6/1000)-9.81-(0.601*Diagramme!C$7*(Diagramme!C$5/1000)^2*PI()/4*K14^2)/N14*1000)</f>
        <v>308.470458031321</v>
      </c>
      <c r="K15" s="30" t="n">
        <f aca="false">IF((K14^2+2*J15*($A15-$A14))&lt;0,0,SQRT(K14^2+2*J15*($A15-$A14)))</f>
        <v>8.90689063708295</v>
      </c>
      <c r="L15" s="30" t="n">
        <f aca="false">(L14+1000*2*($A15-$A14)/(K15+L14))</f>
        <v>20.2949642312502</v>
      </c>
      <c r="M15" s="31" t="n">
        <f aca="false">IF(J15=-9.81,0,(Diagramme!C$3/1000000-Diagramme!C$1/1000000)*Diagramme!C$2*100000/(Diagramme!C$3/1000000-Diagramme!C$1/1000000+$A15*(Diagramme!C$4/1000)^2*PI()/4)/100000)</f>
        <v>4.69514614278811</v>
      </c>
      <c r="N15" s="30" t="n">
        <f aca="false">IF(J15&lt;0,Diagramme!C$6,(Diagramme!C$8*1000*(Diagramme!C$1/1000000-$A15*(Diagramme!C$4/1000)^2*PI()/4)+Diagramme!C$6/1000)*1000)</f>
        <v>463.159295503333</v>
      </c>
      <c r="O15" s="32" t="n">
        <f aca="false">(0.601*Diagramme!C$7*(Diagramme!C$5/1000)^2*PI()/4*K14^2)</f>
        <v>0.0884092192096739</v>
      </c>
      <c r="P15" s="30" t="n">
        <f aca="false">IF(Diagramme!D$9&lt;$A15,-9.81-(0.601*Diagramme!D$7*(Diagramme!D$5/1000)^2*PI()/4*Q14^2)/T14*1000,(Diagramme!D$3/1000000-Diagramme!D$1/1000000)*Diagramme!D$2*100000/(Diagramme!D$3/1000000-Diagramme!D$1/1000000+$A15*(Diagramme!D$4/1000)^2*PI()/4)*(Diagramme!D$4/1000)^2*PI()/4/(Diagramme!D$8*1000*(Diagramme!D$1/1000000-$A15*(Diagramme!D$4/1000)^2*PI()/4)+Diagramme!D$6/1000)-9.81-(0.601*Diagramme!D$7*(Diagramme!D$5/1000)^2*PI()/4*Q14^2)/T14*1000)</f>
        <v>478.218211576765</v>
      </c>
      <c r="Q15" s="30" t="n">
        <f aca="false">IF((Q14^2+2*P15*($A15-$A14))&lt;0,0,SQRT(Q14^2+2*P15*($A15-$A14)))</f>
        <v>11.0830329675622</v>
      </c>
      <c r="R15" s="30" t="n">
        <f aca="false">(R14+1000*2*($A15-$A14)/(Q15+R14))</f>
        <v>18.7915451285711</v>
      </c>
      <c r="S15" s="31" t="n">
        <f aca="false">IF(P15=-9.81,0,(Diagramme!D$3/1000000-Diagramme!D$1/1000000)*Diagramme!D$2*100000/(Diagramme!D$3/1000000-Diagramme!D$1/1000000+$A15*(Diagramme!D$4/1000)^2*PI()/4)/100000)</f>
        <v>9.62560340544395</v>
      </c>
      <c r="T15" s="30" t="n">
        <f aca="false">IF(P15&lt;0,Diagramme!D$6,(Diagramme!D$8*1000*(Diagramme!D$1/1000000-$A15*(Diagramme!D$4/1000)^2*PI()/4)+Diagramme!D$6/1000)*1000)</f>
        <v>619.159295503333</v>
      </c>
      <c r="U15" s="32" t="n">
        <f aca="false">(0.601*Diagramme!D$7*(Diagramme!D$5/1000)^2*PI()/4*Q14^2)</f>
        <v>0.231213027770556</v>
      </c>
      <c r="V15" s="30" t="n">
        <f aca="false">IF(Diagramme!E$9&lt;$A15,-9.81-(0.601*Diagramme!E$7*(Diagramme!E$5/1000)^2*PI()/4*W14^2)/Z14*1000,(Diagramme!E$3/1000000-Diagramme!E$1/1000000)*Diagramme!E$2*100000/(Diagramme!E$3/1000000-Diagramme!E$1/1000000+$A15*(Diagramme!E$4/1000)^2*PI()/4)*(Diagramme!E$4/1000)^2*PI()/4/(Diagramme!E$8*1000*(Diagramme!E$1/1000000-$A15*(Diagramme!E$4/1000)^2*PI()/4)+Diagramme!E$6/1000)-9.81-(0.601*Diagramme!E$7*(Diagramme!E$5/1000)^2*PI()/4*W14^2)/Z14*1000)</f>
        <v>234.207965872049</v>
      </c>
      <c r="W15" s="30" t="n">
        <f aca="false">IF((W14^2+2*V15*($A15-$A14))&lt;0,0,SQRT(W14^2+2*V15*($A15-$A14)))</f>
        <v>7.75512751229446</v>
      </c>
      <c r="X15" s="30" t="n">
        <f aca="false">(X14+1000*2*($A15-$A14)/(W15+X14))</f>
        <v>21.2907163580921</v>
      </c>
      <c r="Y15" s="31" t="n">
        <f aca="false">IF(V15=-9.81,0,(Diagramme!E$3/1000000-Diagramme!E$1/1000000)*Diagramme!E$2*100000/(Diagramme!E$3/1000000-Diagramme!E$1/1000000+$A15*(Diagramme!E$4/1000)^2*PI()/4)/100000)</f>
        <v>4.81280170272198</v>
      </c>
      <c r="Z15" s="30" t="n">
        <f aca="false">IF(V15&lt;0,Diagramme!E$6,(Diagramme!E$8*1000*(Diagramme!E$1/1000000-$A15*(Diagramme!E$4/1000)^2*PI()/4)+Diagramme!E$6/1000)*1000)</f>
        <v>619.159295503333</v>
      </c>
      <c r="AA15" s="32" t="n">
        <f aca="false">(0.601*Diagramme!E$7*(Diagramme!E$5/1000)^2*PI()/4*W14^2)</f>
        <v>0.113204380391315</v>
      </c>
    </row>
    <row r="16" customFormat="false" ht="12.75" hidden="false" customHeight="false" outlineLevel="0" collapsed="false">
      <c r="A16" s="26" t="n">
        <f aca="false">A15+A$3</f>
        <v>0.14</v>
      </c>
      <c r="B16" s="30" t="n">
        <f aca="false">IF(Diagramme!B$9&lt;$A16,-9.81-(0.601*Diagramme!B$7*(Diagramme!B$5/1000)^2*PI()/4*C15^2)/H15*1000,(Diagramme!B$3/1000000-Diagramme!B$1/1000000)*Diagramme!B$2*100000/(Diagramme!B$3/1000000-Diagramme!B$1/1000000+$A16*(Diagramme!B$4/1000)^2*PI()/4)*(Diagramme!B$4/1000)^2*PI()/4/(Diagramme!B$8*1000*(Diagramme!B$1/1000000-$A16*(Diagramme!B$4/1000)^2*PI()/4)+Diagramme!B$6/1000)-9.81-(0.601*Diagramme!B$7*(Diagramme!B$5/1000)^2*PI()/4*C15^2)/H15*1000)</f>
        <v>628.065698425552</v>
      </c>
      <c r="C16" s="30" t="n">
        <f aca="false">IF((C15^2+2*B16*($A16-$A15))&lt;0,0,SQRT(C15^2+2*B16*($A16-$A15)))</f>
        <v>13.1824330618194</v>
      </c>
      <c r="D16" s="30" t="n">
        <f aca="false">0.98*SQRT(2*G16*100000/(Diagramme!$B$8*1000))</f>
        <v>42.3705963071779</v>
      </c>
      <c r="E16" s="30" t="n">
        <f aca="false">IF(D16&gt;C16,B16,"x")</f>
        <v>628.065698425552</v>
      </c>
      <c r="F16" s="30" t="n">
        <f aca="false">(F15+1000*2*($A16-$A15)/(C16+F15))</f>
        <v>18.4918752225768</v>
      </c>
      <c r="G16" s="31" t="n">
        <f aca="false">IF(B16=-9.81,0,(Diagramme!B$3/1000000-Diagramme!B$1/1000000)*Diagramme!B$2*100000/(Diagramme!B$3/1000000-Diagramme!B$1/1000000+$A16*(Diagramme!B$4/1000)^2*PI()/4)/100000)</f>
        <v>9.34645684832275</v>
      </c>
      <c r="H16" s="30" t="n">
        <f aca="false">IF(B16&lt;0,Diagramme!B$6,(Diagramme!B$8*1000*(Diagramme!B$1/1000000-$A16*(Diagramme!B$4/1000)^2*PI()/4)+Diagramme!B$6/1000)*1000)</f>
        <v>460.017702849743</v>
      </c>
      <c r="I16" s="32" t="n">
        <f aca="false">(0.601*Diagramme!B$7*(Diagramme!B$5/1000)^2*PI()/4*C15^2)</f>
        <v>0.194809610954818</v>
      </c>
      <c r="J16" s="30" t="n">
        <f aca="false">IF(Diagramme!C$9&lt;$A16,-9.81-(0.601*Diagramme!C$7*(Diagramme!C$5/1000)^2*PI()/4*K15^2)/N15*1000,(Diagramme!C$3/1000000-Diagramme!C$1/1000000)*Diagramme!C$2*100000/(Diagramme!C$3/1000000-Diagramme!C$1/1000000+$A16*(Diagramme!C$4/1000)^2*PI()/4)*(Diagramme!C$4/1000)^2*PI()/4/(Diagramme!C$8*1000*(Diagramme!C$1/1000000-$A16*(Diagramme!C$4/1000)^2*PI()/4)+Diagramme!C$6/1000)-9.81-(0.601*Diagramme!C$7*(Diagramme!C$5/1000)^2*PI()/4*K15^2)/N15*1000)</f>
        <v>309.131175459446</v>
      </c>
      <c r="K16" s="30" t="n">
        <f aca="false">IF((K15^2+2*J16*($A16-$A15))&lt;0,0,SQRT(K15^2+2*J16*($A16-$A15)))</f>
        <v>9.24744961219821</v>
      </c>
      <c r="L16" s="30" t="n">
        <f aca="false">(L15+1000*2*($A16-$A15)/(K16+L15))</f>
        <v>20.9719569816052</v>
      </c>
      <c r="M16" s="31" t="n">
        <f aca="false">IF(J16=-9.81,0,(Diagramme!C$3/1000000-Diagramme!C$1/1000000)*Diagramme!C$2*100000/(Diagramme!C$3/1000000-Diagramme!C$1/1000000+$A16*(Diagramme!C$4/1000)^2*PI()/4)/100000)</f>
        <v>4.67322842416138</v>
      </c>
      <c r="N16" s="30" t="n">
        <f aca="false">IF(J16&lt;0,Diagramme!C$6,(Diagramme!C$8*1000*(Diagramme!C$1/1000000-$A16*(Diagramme!C$4/1000)^2*PI()/4)+Diagramme!C$6/1000)*1000)</f>
        <v>460.017702849743</v>
      </c>
      <c r="O16" s="32" t="n">
        <f aca="false">(0.601*Diagramme!C$7*(Diagramme!C$5/1000)^2*PI()/4*K15^2)</f>
        <v>0.0958642234132606</v>
      </c>
      <c r="P16" s="30" t="n">
        <f aca="false">IF(Diagramme!D$9&lt;$A16,-9.81-(0.601*Diagramme!D$7*(Diagramme!D$5/1000)^2*PI()/4*Q15^2)/T15*1000,(Diagramme!D$3/1000000-Diagramme!D$1/1000000)*Diagramme!D$2*100000/(Diagramme!D$3/1000000-Diagramme!D$1/1000000+$A16*(Diagramme!D$4/1000)^2*PI()/4)*(Diagramme!D$4/1000)^2*PI()/4/(Diagramme!D$8*1000*(Diagramme!D$1/1000000-$A16*(Diagramme!D$4/1000)^2*PI()/4)+Diagramme!D$6/1000)-9.81-(0.601*Diagramme!D$7*(Diagramme!D$5/1000)^2*PI()/4*Q15^2)/T15*1000)</f>
        <v>479.265863588592</v>
      </c>
      <c r="Q16" s="30" t="n">
        <f aca="false">IF((Q15^2+2*P16*($A16-$A15))&lt;0,0,SQRT(Q15^2+2*P16*($A16-$A15)))</f>
        <v>11.5073427441717</v>
      </c>
      <c r="R16" s="30" t="n">
        <f aca="false">(R15+1000*2*($A16-$A15)/(Q16+R15))</f>
        <v>19.4516353630378</v>
      </c>
      <c r="S16" s="31" t="n">
        <f aca="false">IF(P16=-9.81,0,(Diagramme!D$3/1000000-Diagramme!D$1/1000000)*Diagramme!D$2*100000/(Diagramme!D$3/1000000-Diagramme!D$1/1000000+$A16*(Diagramme!D$4/1000)^2*PI()/4)/100000)</f>
        <v>9.5979615276698</v>
      </c>
      <c r="T16" s="30" t="n">
        <f aca="false">IF(P16&lt;0,Diagramme!D$6,(Diagramme!D$8*1000*(Diagramme!D$1/1000000-$A16*(Diagramme!D$4/1000)^2*PI()/4)+Diagramme!D$6/1000)*1000)</f>
        <v>616.017702849743</v>
      </c>
      <c r="U16" s="32" t="n">
        <f aca="false">(0.601*Diagramme!D$7*(Diagramme!D$5/1000)^2*PI()/4*Q15^2)</f>
        <v>0.250736468640321</v>
      </c>
      <c r="V16" s="30" t="n">
        <f aca="false">IF(Diagramme!E$9&lt;$A16,-9.81-(0.601*Diagramme!E$7*(Diagramme!E$5/1000)^2*PI()/4*W15^2)/Z15*1000,(Diagramme!E$3/1000000-Diagramme!E$1/1000000)*Diagramme!E$2*100000/(Diagramme!E$3/1000000-Diagramme!E$1/1000000+$A16*(Diagramme!E$4/1000)^2*PI()/4)*(Diagramme!E$4/1000)^2*PI()/4/(Diagramme!E$8*1000*(Diagramme!E$1/1000000-$A16*(Diagramme!E$4/1000)^2*PI()/4)+Diagramme!E$6/1000)-9.81-(0.601*Diagramme!E$7*(Diagramme!E$5/1000)^2*PI()/4*W15^2)/Z15*1000)</f>
        <v>234.732134629365</v>
      </c>
      <c r="W16" s="30" t="n">
        <f aca="false">IF((W15^2+2*V16*($A16-$A15))&lt;0,0,SQRT(W15^2+2*V16*($A16-$A15)))</f>
        <v>8.05212055452064</v>
      </c>
      <c r="X16" s="30" t="n">
        <f aca="false">(X15+1000*2*($A16-$A15)/(W16+X15))</f>
        <v>21.9723137121435</v>
      </c>
      <c r="Y16" s="31" t="n">
        <f aca="false">IF(V16=-9.81,0,(Diagramme!E$3/1000000-Diagramme!E$1/1000000)*Diagramme!E$2*100000/(Diagramme!E$3/1000000-Diagramme!E$1/1000000+$A16*(Diagramme!E$4/1000)^2*PI()/4)/100000)</f>
        <v>4.7989807638349</v>
      </c>
      <c r="Z16" s="30" t="n">
        <f aca="false">IF(V16&lt;0,Diagramme!E$6,(Diagramme!E$8*1000*(Diagramme!E$1/1000000-$A16*(Diagramme!E$4/1000)^2*PI()/4)+Diagramme!E$6/1000)*1000)</f>
        <v>616.017702849743</v>
      </c>
      <c r="AA16" s="32" t="n">
        <f aca="false">(0.601*Diagramme!E$7*(Diagramme!E$5/1000)^2*PI()/4*W15^2)</f>
        <v>0.122766009919924</v>
      </c>
    </row>
    <row r="17" customFormat="false" ht="12.75" hidden="false" customHeight="false" outlineLevel="0" collapsed="false">
      <c r="A17" s="26" t="n">
        <f aca="false">A16+A$3</f>
        <v>0.15</v>
      </c>
      <c r="B17" s="30" t="n">
        <f aca="false">IF(Diagramme!B$9&lt;$A17,-9.81-(0.601*Diagramme!B$7*(Diagramme!B$5/1000)^2*PI()/4*C16^2)/H16*1000,(Diagramme!B$3/1000000-Diagramme!B$1/1000000)*Diagramme!B$2*100000/(Diagramme!B$3/1000000-Diagramme!B$1/1000000+$A17*(Diagramme!B$4/1000)^2*PI()/4)*(Diagramme!B$4/1000)^2*PI()/4/(Diagramme!B$8*1000*(Diagramme!B$1/1000000-$A17*(Diagramme!B$4/1000)^2*PI()/4)+Diagramme!B$6/1000)-9.81-(0.601*Diagramme!B$7*(Diagramme!B$5/1000)^2*PI()/4*C16^2)/H16*1000)</f>
        <v>629.432690794984</v>
      </c>
      <c r="C17" s="30" t="n">
        <f aca="false">IF((C16^2+2*B17*($A17-$A16))&lt;0,0,SQRT(C16^2+2*B17*($A17-$A16)))</f>
        <v>13.6515638388153</v>
      </c>
      <c r="D17" s="30" t="n">
        <f aca="false">0.98*SQRT(2*G17*100000/(Diagramme!$B$8*1000))</f>
        <v>42.2720447393513</v>
      </c>
      <c r="E17" s="30" t="n">
        <f aca="false">IF(D17&gt;C17,B17,"x")</f>
        <v>629.432690794984</v>
      </c>
      <c r="F17" s="30" t="n">
        <f aca="false">(F16+1000*2*($A17-$A16)/(C17+F16))</f>
        <v>19.1140861802096</v>
      </c>
      <c r="G17" s="31" t="n">
        <f aca="false">IF(B17=-9.81,0,(Diagramme!B$3/1000000-Diagramme!B$1/1000000)*Diagramme!B$2*100000/(Diagramme!B$3/1000000-Diagramme!B$1/1000000+$A17*(Diagramme!B$4/1000)^2*PI()/4)/100000)</f>
        <v>9.30302877158329</v>
      </c>
      <c r="H17" s="30" t="n">
        <f aca="false">IF(B17&lt;0,Diagramme!B$6,(Diagramme!B$8*1000*(Diagramme!B$1/1000000-$A17*(Diagramme!B$4/1000)^2*PI()/4)+Diagramme!B$6/1000)*1000)</f>
        <v>456.876110196153</v>
      </c>
      <c r="I17" s="32" t="n">
        <f aca="false">(0.601*Diagramme!B$7*(Diagramme!B$5/1000)^2*PI()/4*C16^2)</f>
        <v>0.209988479141332</v>
      </c>
      <c r="J17" s="30" t="n">
        <f aca="false">IF(Diagramme!C$9&lt;$A17,-9.81-(0.601*Diagramme!C$7*(Diagramme!C$5/1000)^2*PI()/4*K16^2)/N16*1000,(Diagramme!C$3/1000000-Diagramme!C$1/1000000)*Diagramme!C$2*100000/(Diagramme!C$3/1000000-Diagramme!C$1/1000000+$A17*(Diagramme!C$4/1000)^2*PI()/4)*(Diagramme!C$4/1000)^2*PI()/4/(Diagramme!C$8*1000*(Diagramme!C$1/1000000-$A17*(Diagramme!C$4/1000)^2*PI()/4)+Diagramme!C$6/1000)-9.81-(0.601*Diagramme!C$7*(Diagramme!C$5/1000)^2*PI()/4*K16^2)/N16*1000)</f>
        <v>309.814951876025</v>
      </c>
      <c r="K17" s="30" t="n">
        <f aca="false">IF((K16^2+2*J17*($A17-$A16))&lt;0,0,SQRT(K16^2+2*J17*($A17-$A16)))</f>
        <v>9.57661857691248</v>
      </c>
      <c r="L17" s="30" t="n">
        <f aca="false">(L16+1000*2*($A17-$A16)/(K17+L16))</f>
        <v>21.6266519922347</v>
      </c>
      <c r="M17" s="31" t="n">
        <f aca="false">IF(J17=-9.81,0,(Diagramme!C$3/1000000-Diagramme!C$1/1000000)*Diagramme!C$2*100000/(Diagramme!C$3/1000000-Diagramme!C$1/1000000+$A17*(Diagramme!C$4/1000)^2*PI()/4)/100000)</f>
        <v>4.65151438579165</v>
      </c>
      <c r="N17" s="30" t="n">
        <f aca="false">IF(J17&lt;0,Diagramme!C$6,(Diagramme!C$8*1000*(Diagramme!C$1/1000000-$A17*(Diagramme!C$4/1000)^2*PI()/4)+Diagramme!C$6/1000)*1000)</f>
        <v>456.876110196153</v>
      </c>
      <c r="O17" s="32" t="n">
        <f aca="false">(0.601*Diagramme!C$7*(Diagramme!C$5/1000)^2*PI()/4*K16^2)</f>
        <v>0.103335195600412</v>
      </c>
      <c r="P17" s="30" t="n">
        <f aca="false">IF(Diagramme!D$9&lt;$A17,-9.81-(0.601*Diagramme!D$7*(Diagramme!D$5/1000)^2*PI()/4*Q16^2)/T16*1000,(Diagramme!D$3/1000000-Diagramme!D$1/1000000)*Diagramme!D$2*100000/(Diagramme!D$3/1000000-Diagramme!D$1/1000000+$A17*(Diagramme!D$4/1000)^2*PI()/4)*(Diagramme!D$4/1000)^2*PI()/4/(Diagramme!D$8*1000*(Diagramme!D$1/1000000-$A17*(Diagramme!D$4/1000)^2*PI()/4)+Diagramme!D$6/1000)-9.81-(0.601*Diagramme!D$7*(Diagramme!D$5/1000)^2*PI()/4*Q16^2)/T16*1000)</f>
        <v>480.332303043406</v>
      </c>
      <c r="Q17" s="30" t="n">
        <f aca="false">IF((Q16^2+2*P17*($A17-$A16))&lt;0,0,SQRT(Q16^2+2*P17*($A17-$A16)))</f>
        <v>11.9174486821932</v>
      </c>
      <c r="R17" s="30" t="n">
        <f aca="false">(R16+1000*2*($A17-$A16)/(Q17+R16))</f>
        <v>20.0892057801772</v>
      </c>
      <c r="S17" s="31" t="n">
        <f aca="false">IF(P17=-9.81,0,(Diagramme!D$3/1000000-Diagramme!D$1/1000000)*Diagramme!D$2*100000/(Diagramme!D$3/1000000-Diagramme!D$1/1000000+$A17*(Diagramme!D$4/1000)^2*PI()/4)/100000)</f>
        <v>9.570477953841</v>
      </c>
      <c r="T17" s="30" t="n">
        <f aca="false">IF(P17&lt;0,Diagramme!D$6,(Diagramme!D$8*1000*(Diagramme!D$1/1000000-$A17*(Diagramme!D$4/1000)^2*PI()/4)+Diagramme!D$6/1000)*1000)</f>
        <v>612.876110196153</v>
      </c>
      <c r="U17" s="32" t="n">
        <f aca="false">(0.601*Diagramme!D$7*(Diagramme!D$5/1000)^2*PI()/4*Q16^2)</f>
        <v>0.270302680303021</v>
      </c>
      <c r="V17" s="30" t="n">
        <f aca="false">IF(Diagramme!E$9&lt;$A17,-9.81-(0.601*Diagramme!E$7*(Diagramme!E$5/1000)^2*PI()/4*W16^2)/Z16*1000,(Diagramme!E$3/1000000-Diagramme!E$1/1000000)*Diagramme!E$2*100000/(Diagramme!E$3/1000000-Diagramme!E$1/1000000+$A17*(Diagramme!E$4/1000)^2*PI()/4)*(Diagramme!E$4/1000)^2*PI()/4/(Diagramme!E$8*1000*(Diagramme!E$1/1000000-$A17*(Diagramme!E$4/1000)^2*PI()/4)+Diagramme!E$6/1000)-9.81-(0.601*Diagramme!E$7*(Diagramme!E$5/1000)^2*PI()/4*W16^2)/Z16*1000)</f>
        <v>235.265700581414</v>
      </c>
      <c r="W17" s="30" t="n">
        <f aca="false">IF((W16^2+2*V17*($A17-$A16))&lt;0,0,SQRT(W16^2+2*V17*($A17-$A16)))</f>
        <v>8.33918218029574</v>
      </c>
      <c r="X17" s="30" t="n">
        <f aca="false">(X16+1000*2*($A17-$A16)/(W17+X16))</f>
        <v>22.6321293831012</v>
      </c>
      <c r="Y17" s="31" t="n">
        <f aca="false">IF(V17=-9.81,0,(Diagramme!E$3/1000000-Diagramme!E$1/1000000)*Diagramme!E$2*100000/(Diagramme!E$3/1000000-Diagramme!E$1/1000000+$A17*(Diagramme!E$4/1000)^2*PI()/4)/100000)</f>
        <v>4.7852389769205</v>
      </c>
      <c r="Z17" s="30" t="n">
        <f aca="false">IF(V17&lt;0,Diagramme!E$6,(Diagramme!E$8*1000*(Diagramme!E$1/1000000-$A17*(Diagramme!E$4/1000)^2*PI()/4)+Diagramme!E$6/1000)*1000)</f>
        <v>612.876110196153</v>
      </c>
      <c r="AA17" s="32" t="n">
        <f aca="false">(0.601*Diagramme!E$7*(Diagramme!E$5/1000)^2*PI()/4*W16^2)</f>
        <v>0.132349038837957</v>
      </c>
    </row>
    <row r="18" customFormat="false" ht="12.75" hidden="false" customHeight="false" outlineLevel="0" collapsed="false">
      <c r="A18" s="26" t="n">
        <f aca="false">A17+A$3</f>
        <v>0.16</v>
      </c>
      <c r="B18" s="30" t="n">
        <f aca="false">IF(Diagramme!B$9&lt;$A18,-9.81-(0.601*Diagramme!B$7*(Diagramme!B$5/1000)^2*PI()/4*C17^2)/H17*1000,(Diagramme!B$3/1000000-Diagramme!B$1/1000000)*Diagramme!B$2*100000/(Diagramme!B$3/1000000-Diagramme!B$1/1000000+$A18*(Diagramme!B$4/1000)^2*PI()/4)*(Diagramme!B$4/1000)^2*PI()/4/(Diagramme!B$8*1000*(Diagramme!B$1/1000000-$A18*(Diagramme!B$4/1000)^2*PI()/4)+Diagramme!B$6/1000)-9.81-(0.601*Diagramme!B$7*(Diagramme!B$5/1000)^2*PI()/4*C17^2)/H17*1000)</f>
        <v>630.84635770026</v>
      </c>
      <c r="C18" s="30" t="n">
        <f aca="false">IF((C17^2+2*B18*($A18-$A17))&lt;0,0,SQRT(C17^2+2*B18*($A18-$A17)))</f>
        <v>14.1061023106758</v>
      </c>
      <c r="D18" s="30" t="n">
        <f aca="false">0.98*SQRT(2*G18*100000/(Diagramme!$B$8*1000))</f>
        <v>42.17417766378</v>
      </c>
      <c r="E18" s="30" t="n">
        <f aca="false">IF(D18&gt;C18,B18,"x")</f>
        <v>630.84635770026</v>
      </c>
      <c r="F18" s="30" t="n">
        <f aca="false">(F17+1000*2*($A18-$A17)/(C18+F17))</f>
        <v>19.7161297238664</v>
      </c>
      <c r="G18" s="31" t="n">
        <f aca="false">IF(B18=-9.81,0,(Diagramme!B$3/1000000-Diagramme!B$1/1000000)*Diagramme!B$2*100000/(Diagramme!B$3/1000000-Diagramme!B$1/1000000+$A18*(Diagramme!B$4/1000)^2*PI()/4)/100000)</f>
        <v>9.26000240324907</v>
      </c>
      <c r="H18" s="30" t="n">
        <f aca="false">IF(B18&lt;0,Diagramme!B$6,(Diagramme!B$8*1000*(Diagramme!B$1/1000000-$A18*(Diagramme!B$4/1000)^2*PI()/4)+Diagramme!B$6/1000)*1000)</f>
        <v>453.734517542563</v>
      </c>
      <c r="I18" s="32" t="n">
        <f aca="false">(0.601*Diagramme!B$7*(Diagramme!B$5/1000)^2*PI()/4*C17^2)</f>
        <v>0.225200384312735</v>
      </c>
      <c r="J18" s="30" t="n">
        <f aca="false">IF(Diagramme!C$9&lt;$A18,-9.81-(0.601*Diagramme!C$7*(Diagramme!C$5/1000)^2*PI()/4*K17^2)/N17*1000,(Diagramme!C$3/1000000-Diagramme!C$1/1000000)*Diagramme!C$2*100000/(Diagramme!C$3/1000000-Diagramme!C$1/1000000+$A18*(Diagramme!C$4/1000)^2*PI()/4)*(Diagramme!C$4/1000)^2*PI()/4/(Diagramme!C$8*1000*(Diagramme!C$1/1000000-$A18*(Diagramme!C$4/1000)^2*PI()/4)+Diagramme!C$6/1000)-9.81-(0.601*Diagramme!C$7*(Diagramme!C$5/1000)^2*PI()/4*K17^2)/N17*1000)</f>
        <v>310.52206939959</v>
      </c>
      <c r="K18" s="30" t="n">
        <f aca="false">IF((K17^2+2*J18*($A18-$A17))&lt;0,0,SQRT(K17^2+2*J18*($A18-$A17)))</f>
        <v>9.89555782943322</v>
      </c>
      <c r="L18" s="30" t="n">
        <f aca="false">(L17+1000*2*($A18-$A17)/(K18+L17))</f>
        <v>22.2611252767267</v>
      </c>
      <c r="M18" s="31" t="n">
        <f aca="false">IF(J18=-9.81,0,(Diagramme!C$3/1000000-Diagramme!C$1/1000000)*Diagramme!C$2*100000/(Diagramme!C$3/1000000-Diagramme!C$1/1000000+$A18*(Diagramme!C$4/1000)^2*PI()/4)/100000)</f>
        <v>4.63000120162453</v>
      </c>
      <c r="N18" s="30" t="n">
        <f aca="false">IF(J18&lt;0,Diagramme!C$6,(Diagramme!C$8*1000*(Diagramme!C$1/1000000-$A18*(Diagramme!C$4/1000)^2*PI()/4)+Diagramme!C$6/1000)*1000)</f>
        <v>453.734517542563</v>
      </c>
      <c r="O18" s="32" t="n">
        <f aca="false">(0.601*Diagramme!C$7*(Diagramme!C$5/1000)^2*PI()/4*K17^2)</f>
        <v>0.110822693052551</v>
      </c>
      <c r="P18" s="30" t="n">
        <f aca="false">IF(Diagramme!D$9&lt;$A18,-9.81-(0.601*Diagramme!D$7*(Diagramme!D$5/1000)^2*PI()/4*Q17^2)/T17*1000,(Diagramme!D$3/1000000-Diagramme!D$1/1000000)*Diagramme!D$2*100000/(Diagramme!D$3/1000000-Diagramme!D$1/1000000+$A18*(Diagramme!D$4/1000)^2*PI()/4)*(Diagramme!D$4/1000)^2*PI()/4/(Diagramme!D$8*1000*(Diagramme!D$1/1000000-$A18*(Diagramme!D$4/1000)^2*PI()/4)+Diagramme!D$6/1000)-9.81-(0.601*Diagramme!D$7*(Diagramme!D$5/1000)^2*PI()/4*Q17^2)/T17*1000)</f>
        <v>481.417749255791</v>
      </c>
      <c r="Q18" s="30" t="n">
        <f aca="false">IF((Q17^2+2*P18*($A18-$A17))&lt;0,0,SQRT(Q17^2+2*P18*($A18-$A17)))</f>
        <v>12.3147853443666</v>
      </c>
      <c r="R18" s="30" t="n">
        <f aca="false">(R17+1000*2*($A18-$A17)/(Q18+R17))</f>
        <v>20.7064137013599</v>
      </c>
      <c r="S18" s="31" t="n">
        <f aca="false">IF(P18=-9.81,0,(Diagramme!D$3/1000000-Diagramme!D$1/1000000)*Diagramme!D$2*100000/(Diagramme!D$3/1000000-Diagramme!D$1/1000000+$A18*(Diagramme!D$4/1000)^2*PI()/4)/100000)</f>
        <v>9.54315132793979</v>
      </c>
      <c r="T18" s="30" t="n">
        <f aca="false">IF(P18&lt;0,Diagramme!D$6,(Diagramme!D$8*1000*(Diagramme!D$1/1000000-$A18*(Diagramme!D$4/1000)^2*PI()/4)+Diagramme!D$6/1000)*1000)</f>
        <v>609.734517542563</v>
      </c>
      <c r="U18" s="32" t="n">
        <f aca="false">(0.601*Diagramme!D$7*(Diagramme!D$5/1000)^2*PI()/4*Q17^2)</f>
        <v>0.289912429763181</v>
      </c>
      <c r="V18" s="30" t="n">
        <f aca="false">IF(Diagramme!E$9&lt;$A18,-9.81-(0.601*Diagramme!E$7*(Diagramme!E$5/1000)^2*PI()/4*W17^2)/Z17*1000,(Diagramme!E$3/1000000-Diagramme!E$1/1000000)*Diagramme!E$2*100000/(Diagramme!E$3/1000000-Diagramme!E$1/1000000+$A18*(Diagramme!E$4/1000)^2*PI()/4)*(Diagramme!E$4/1000)^2*PI()/4/(Diagramme!E$8*1000*(Diagramme!E$1/1000000-$A18*(Diagramme!E$4/1000)^2*PI()/4)+Diagramme!E$6/1000)-9.81-(0.601*Diagramme!E$7*(Diagramme!E$5/1000)^2*PI()/4*W17^2)/Z17*1000)</f>
        <v>235.80877343867</v>
      </c>
      <c r="W18" s="30" t="n">
        <f aca="false">IF((W17^2+2*V18*($A18-$A17))&lt;0,0,SQRT(W17^2+2*V18*($A18-$A17)))</f>
        <v>8.61731599193946</v>
      </c>
      <c r="X18" s="30" t="n">
        <f aca="false">(X17+1000*2*($A18-$A17)/(W18+X17))</f>
        <v>23.2721407420219</v>
      </c>
      <c r="Y18" s="31" t="n">
        <f aca="false">IF(V18=-9.81,0,(Diagramme!E$3/1000000-Diagramme!E$1/1000000)*Diagramme!E$2*100000/(Diagramme!E$3/1000000-Diagramme!E$1/1000000+$A18*(Diagramme!E$4/1000)^2*PI()/4)/100000)</f>
        <v>4.7715756639699</v>
      </c>
      <c r="Z18" s="30" t="n">
        <f aca="false">IF(V18&lt;0,Diagramme!E$6,(Diagramme!E$8*1000*(Diagramme!E$1/1000000-$A18*(Diagramme!E$4/1000)^2*PI()/4)+Diagramme!E$6/1000)*1000)</f>
        <v>609.734517542563</v>
      </c>
      <c r="AA18" s="32" t="n">
        <f aca="false">(0.601*Diagramme!E$7*(Diagramme!E$5/1000)^2*PI()/4*W17^2)</f>
        <v>0.141953850789473</v>
      </c>
    </row>
    <row r="19" customFormat="false" ht="12.75" hidden="false" customHeight="false" outlineLevel="0" collapsed="false">
      <c r="A19" s="26" t="n">
        <f aca="false">A18+A$3</f>
        <v>0.17</v>
      </c>
      <c r="B19" s="30" t="n">
        <f aca="false">IF(Diagramme!B$9&lt;$A19,-9.81-(0.601*Diagramme!B$7*(Diagramme!B$5/1000)^2*PI()/4*C18^2)/H18*1000,(Diagramme!B$3/1000000-Diagramme!B$1/1000000)*Diagramme!B$2*100000/(Diagramme!B$3/1000000-Diagramme!B$1/1000000+$A19*(Diagramme!B$4/1000)^2*PI()/4)*(Diagramme!B$4/1000)^2*PI()/4/(Diagramme!B$8*1000*(Diagramme!B$1/1000000-$A19*(Diagramme!B$4/1000)^2*PI()/4)+Diagramme!B$6/1000)-9.81-(0.601*Diagramme!B$7*(Diagramme!B$5/1000)^2*PI()/4*C18^2)/H18*1000)</f>
        <v>632.307286184441</v>
      </c>
      <c r="C19" s="30" t="n">
        <f aca="false">IF((C18^2+2*B19*($A19-$A18))&lt;0,0,SQRT(C18^2+2*B19*($A19-$A18)))</f>
        <v>14.5474488527351</v>
      </c>
      <c r="D19" s="30" t="n">
        <f aca="false">0.98*SQRT(2*G19*100000/(Diagramme!$B$8*1000))</f>
        <v>42.0769871933815</v>
      </c>
      <c r="E19" s="30" t="n">
        <f aca="false">IF(D19&gt;C19,B19,"x")</f>
        <v>632.307286184441</v>
      </c>
      <c r="F19" s="30" t="n">
        <f aca="false">(F18+1000*2*($A19-$A18)/(C19+F18))</f>
        <v>20.2998399150038</v>
      </c>
      <c r="G19" s="31" t="n">
        <f aca="false">IF(B19=-9.81,0,(Diagramme!B$3/1000000-Diagramme!B$1/1000000)*Diagramme!B$2*100000/(Diagramme!B$3/1000000-Diagramme!B$1/1000000+$A19*(Diagramme!B$4/1000)^2*PI()/4)/100000)</f>
        <v>9.21737219529359</v>
      </c>
      <c r="H19" s="30" t="n">
        <f aca="false">IF(B19&lt;0,Diagramme!B$6,(Diagramme!B$8*1000*(Diagramme!B$1/1000000-$A19*(Diagramme!B$4/1000)^2*PI()/4)+Diagramme!B$6/1000)*1000)</f>
        <v>450.592924888974</v>
      </c>
      <c r="I19" s="32" t="n">
        <f aca="false">(0.601*Diagramme!B$7*(Diagramme!B$5/1000)^2*PI()/4*C18^2)</f>
        <v>0.240446454482589</v>
      </c>
      <c r="J19" s="30" t="n">
        <f aca="false">IF(Diagramme!C$9&lt;$A19,-9.81-(0.601*Diagramme!C$7*(Diagramme!C$5/1000)^2*PI()/4*K18^2)/N18*1000,(Diagramme!C$3/1000000-Diagramme!C$1/1000000)*Diagramme!C$2*100000/(Diagramme!C$3/1000000-Diagramme!C$1/1000000+$A19*(Diagramme!C$4/1000)^2*PI()/4)*(Diagramme!C$4/1000)^2*PI()/4/(Diagramme!C$8*1000*(Diagramme!C$1/1000000-$A19*(Diagramme!C$4/1000)^2*PI()/4)+Diagramme!C$6/1000)-9.81-(0.601*Diagramme!C$7*(Diagramme!C$5/1000)^2*PI()/4*K18^2)/N18*1000)</f>
        <v>311.252821631209</v>
      </c>
      <c r="K19" s="30" t="n">
        <f aca="false">IF((K18^2+2*J19*($A19-$A18))&lt;0,0,SQRT(K18^2+2*J19*($A19-$A18)))</f>
        <v>10.205249687699</v>
      </c>
      <c r="L19" s="30" t="n">
        <f aca="false">(L18+1000*2*($A19-$A18)/(K19+L18))</f>
        <v>22.8771472385846</v>
      </c>
      <c r="M19" s="31" t="n">
        <f aca="false">IF(J19=-9.81,0,(Diagramme!C$3/1000000-Diagramme!C$1/1000000)*Diagramme!C$2*100000/(Diagramme!C$3/1000000-Diagramme!C$1/1000000+$A19*(Diagramme!C$4/1000)^2*PI()/4)/100000)</f>
        <v>4.6086860976468</v>
      </c>
      <c r="N19" s="30" t="n">
        <f aca="false">IF(J19&lt;0,Diagramme!C$6,(Diagramme!C$8*1000*(Diagramme!C$1/1000000-$A19*(Diagramme!C$4/1000)^2*PI()/4)+Diagramme!C$6/1000)*1000)</f>
        <v>450.592924888974</v>
      </c>
      <c r="O19" s="32" t="n">
        <f aca="false">(0.601*Diagramme!C$7*(Diagramme!C$5/1000)^2*PI()/4*K18^2)</f>
        <v>0.118327279869242</v>
      </c>
      <c r="P19" s="30" t="n">
        <f aca="false">IF(Diagramme!D$9&lt;$A19,-9.81-(0.601*Diagramme!D$7*(Diagramme!D$5/1000)^2*PI()/4*Q18^2)/T18*1000,(Diagramme!D$3/1000000-Diagramme!D$1/1000000)*Diagramme!D$2*100000/(Diagramme!D$3/1000000-Diagramme!D$1/1000000+$A19*(Diagramme!D$4/1000)^2*PI()/4)*(Diagramme!D$4/1000)^2*PI()/4/(Diagramme!D$8*1000*(Diagramme!D$1/1000000-$A19*(Diagramme!D$4/1000)^2*PI()/4)+Diagramme!D$6/1000)-9.81-(0.601*Diagramme!D$7*(Diagramme!D$5/1000)^2*PI()/4*Q18^2)/T18*1000)</f>
        <v>482.522426869664</v>
      </c>
      <c r="Q19" s="30" t="n">
        <f aca="false">IF((Q18^2+2*P19*($A19-$A18))&lt;0,0,SQRT(Q18^2+2*P19*($A19-$A18)))</f>
        <v>12.7005663895442</v>
      </c>
      <c r="R19" s="30" t="n">
        <f aca="false">(R18+1000*2*($A19-$A18)/(Q19+R18))</f>
        <v>21.305090982143</v>
      </c>
      <c r="S19" s="31" t="n">
        <f aca="false">IF(P19=-9.81,0,(Diagramme!D$3/1000000-Diagramme!D$1/1000000)*Diagramme!D$2*100000/(Diagramme!D$3/1000000-Diagramme!D$1/1000000+$A19*(Diagramme!D$4/1000)^2*PI()/4)/100000)</f>
        <v>9.51598030939169</v>
      </c>
      <c r="T19" s="30" t="n">
        <f aca="false">IF(P19&lt;0,Diagramme!D$6,(Diagramme!D$8*1000*(Diagramme!D$1/1000000-$A19*(Diagramme!D$4/1000)^2*PI()/4)+Diagramme!D$6/1000)*1000)</f>
        <v>606.592924888974</v>
      </c>
      <c r="U19" s="32" t="n">
        <f aca="false">(0.601*Diagramme!D$7*(Diagramme!D$5/1000)^2*PI()/4*Q18^2)</f>
        <v>0.309566492978928</v>
      </c>
      <c r="V19" s="30" t="n">
        <f aca="false">IF(Diagramme!E$9&lt;$A19,-9.81-(0.601*Diagramme!E$7*(Diagramme!E$5/1000)^2*PI()/4*W18^2)/Z18*1000,(Diagramme!E$3/1000000-Diagramme!E$1/1000000)*Diagramme!E$2*100000/(Diagramme!E$3/1000000-Diagramme!E$1/1000000+$A19*(Diagramme!E$4/1000)^2*PI()/4)*(Diagramme!E$4/1000)^2*PI()/4/(Diagramme!E$8*1000*(Diagramme!E$1/1000000-$A19*(Diagramme!E$4/1000)^2*PI()/4)+Diagramme!E$6/1000)-9.81-(0.601*Diagramme!E$7*(Diagramme!E$5/1000)^2*PI()/4*W18^2)/Z18*1000)</f>
        <v>236.361465577362</v>
      </c>
      <c r="W19" s="30" t="n">
        <f aca="false">IF((W18^2+2*V19*($A19-$A18))&lt;0,0,SQRT(W18^2+2*V19*($A19-$A18)))</f>
        <v>8.88737105203123</v>
      </c>
      <c r="X19" s="30" t="n">
        <f aca="false">(X18+1000*2*($A19-$A18)/(W19+X18))</f>
        <v>23.894040730059</v>
      </c>
      <c r="Y19" s="31" t="n">
        <f aca="false">IF(V19=-9.81,0,(Diagramme!E$3/1000000-Diagramme!E$1/1000000)*Diagramme!E$2*100000/(Diagramme!E$3/1000000-Diagramme!E$1/1000000+$A19*(Diagramme!E$4/1000)^2*PI()/4)/100000)</f>
        <v>4.75799015469584</v>
      </c>
      <c r="Z19" s="30" t="n">
        <f aca="false">IF(V19&lt;0,Diagramme!E$6,(Diagramme!E$8*1000*(Diagramme!E$1/1000000-$A19*(Diagramme!E$4/1000)^2*PI()/4)+Diagramme!E$6/1000)*1000)</f>
        <v>606.592924888974</v>
      </c>
      <c r="AA19" s="32" t="n">
        <f aca="false">(0.601*Diagramme!E$7*(Diagramme!E$5/1000)^2*PI()/4*W18^2)</f>
        <v>0.151580833897503</v>
      </c>
    </row>
    <row r="20" customFormat="false" ht="12.75" hidden="false" customHeight="false" outlineLevel="0" collapsed="false">
      <c r="A20" s="26" t="n">
        <f aca="false">A19+A$3</f>
        <v>0.18</v>
      </c>
      <c r="B20" s="30" t="n">
        <f aca="false">IF(Diagramme!B$9&lt;$A20,-9.81-(0.601*Diagramme!B$7*(Diagramme!B$5/1000)^2*PI()/4*C19^2)/H19*1000,(Diagramme!B$3/1000000-Diagramme!B$1/1000000)*Diagramme!B$2*100000/(Diagramme!B$3/1000000-Diagramme!B$1/1000000+$A20*(Diagramme!B$4/1000)^2*PI()/4)*(Diagramme!B$4/1000)^2*PI()/4/(Diagramme!B$8*1000*(Diagramme!B$1/1000000-$A20*(Diagramme!B$4/1000)^2*PI()/4)+Diagramme!B$6/1000)-9.81-(0.601*Diagramme!B$7*(Diagramme!B$5/1000)^2*PI()/4*C19^2)/H19*1000)</f>
        <v>633.816086888861</v>
      </c>
      <c r="C20" s="30" t="n">
        <f aca="false">IF((C19^2+2*B20*($A20-$A19))&lt;0,0,SQRT(C19^2+2*B20*($A20-$A19)))</f>
        <v>14.976801723356</v>
      </c>
      <c r="D20" s="30" t="n">
        <f aca="false">0.98*SQRT(2*G20*100000/(Diagramme!$B$8*1000))</f>
        <v>41.9804655677206</v>
      </c>
      <c r="E20" s="30" t="n">
        <f aca="false">IF(D20&gt;C20,B20,"x")</f>
        <v>633.816086888861</v>
      </c>
      <c r="F20" s="30" t="n">
        <f aca="false">(F19+1000*2*($A20-$A19)/(C20+F19))</f>
        <v>20.8667873077015</v>
      </c>
      <c r="G20" s="31" t="n">
        <f aca="false">IF(B20=-9.81,0,(Diagramme!B$3/1000000-Diagramme!B$1/1000000)*Diagramme!B$2*100000/(Diagramme!B$3/1000000-Diagramme!B$1/1000000+$A20*(Diagramme!B$4/1000)^2*PI()/4)/100000)</f>
        <v>9.17513270138784</v>
      </c>
      <c r="H20" s="30" t="n">
        <f aca="false">IF(B20&lt;0,Diagramme!B$6,(Diagramme!B$8*1000*(Diagramme!B$1/1000000-$A20*(Diagramme!B$4/1000)^2*PI()/4)+Diagramme!B$6/1000)*1000)</f>
        <v>447.451332235384</v>
      </c>
      <c r="I20" s="32" t="n">
        <f aca="false">(0.601*Diagramme!B$7*(Diagramme!B$5/1000)^2*PI()/4*C19^2)</f>
        <v>0.255727831851909</v>
      </c>
      <c r="J20" s="30" t="n">
        <f aca="false">IF(Diagramme!C$9&lt;$A20,-9.81-(0.601*Diagramme!C$7*(Diagramme!C$5/1000)^2*PI()/4*K19^2)/N19*1000,(Diagramme!C$3/1000000-Diagramme!C$1/1000000)*Diagramme!C$2*100000/(Diagramme!C$3/1000000-Diagramme!C$1/1000000+$A20*(Diagramme!C$4/1000)^2*PI()/4)*(Diagramme!C$4/1000)^2*PI()/4/(Diagramme!C$8*1000*(Diagramme!C$1/1000000-$A20*(Diagramme!C$4/1000)^2*PI()/4)+Diagramme!C$6/1000)-9.81-(0.601*Diagramme!C$7*(Diagramme!C$5/1000)^2*PI()/4*K19^2)/N19*1000)</f>
        <v>312.007513973302</v>
      </c>
      <c r="K20" s="30" t="n">
        <f aca="false">IF((K19^2+2*J20*($A20-$A19))&lt;0,0,SQRT(K19^2+2*J20*($A20-$A19)))</f>
        <v>10.5065347031144</v>
      </c>
      <c r="L20" s="30" t="n">
        <f aca="false">(L19+1000*2*($A20-$A19)/(K20+L19))</f>
        <v>23.47624233046</v>
      </c>
      <c r="M20" s="31" t="n">
        <f aca="false">IF(J20=-9.81,0,(Diagramme!C$3/1000000-Diagramme!C$1/1000000)*Diagramme!C$2*100000/(Diagramme!C$3/1000000-Diagramme!C$1/1000000+$A20*(Diagramme!C$4/1000)^2*PI()/4)/100000)</f>
        <v>4.58756635069392</v>
      </c>
      <c r="N20" s="30" t="n">
        <f aca="false">IF(J20&lt;0,Diagramme!C$6,(Diagramme!C$8*1000*(Diagramme!C$1/1000000-$A20*(Diagramme!C$4/1000)^2*PI()/4)+Diagramme!C$6/1000)*1000)</f>
        <v>447.451332235384</v>
      </c>
      <c r="O20" s="32" t="n">
        <f aca="false">(0.601*Diagramme!C$7*(Diagramme!C$5/1000)^2*PI()/4*K19^2)</f>
        <v>0.125849527245693</v>
      </c>
      <c r="P20" s="30" t="n">
        <f aca="false">IF(Diagramme!D$9&lt;$A20,-9.81-(0.601*Diagramme!D$7*(Diagramme!D$5/1000)^2*PI()/4*Q19^2)/T19*1000,(Diagramme!D$3/1000000-Diagramme!D$1/1000000)*Diagramme!D$2*100000/(Diagramme!D$3/1000000-Diagramme!D$1/1000000+$A20*(Diagramme!D$4/1000)^2*PI()/4)*(Diagramme!D$4/1000)^2*PI()/4/(Diagramme!D$8*1000*(Diagramme!D$1/1000000-$A20*(Diagramme!D$4/1000)^2*PI()/4)+Diagramme!D$6/1000)-9.81-(0.601*Diagramme!D$7*(Diagramme!D$5/1000)^2*PI()/4*Q19^2)/T19*1000)</f>
        <v>483.646565985249</v>
      </c>
      <c r="Q20" s="30" t="n">
        <f aca="false">IF((Q19^2+2*P20*($A20-$A19))&lt;0,0,SQRT(Q19^2+2*P20*($A20-$A19)))</f>
        <v>13.0758295314264</v>
      </c>
      <c r="R20" s="30" t="n">
        <f aca="false">(R19+1000*2*($A20-$A19)/(Q20+R19))</f>
        <v>21.8868089728555</v>
      </c>
      <c r="S20" s="31" t="n">
        <f aca="false">IF(P20=-9.81,0,(Diagramme!D$3/1000000-Diagramme!D$1/1000000)*Diagramme!D$2*100000/(Diagramme!D$3/1000000-Diagramme!D$1/1000000+$A20*(Diagramme!D$4/1000)^2*PI()/4)/100000)</f>
        <v>9.48896357284626</v>
      </c>
      <c r="T20" s="30" t="n">
        <f aca="false">IF(P20&lt;0,Diagramme!D$6,(Diagramme!D$8*1000*(Diagramme!D$1/1000000-$A20*(Diagramme!D$4/1000)^2*PI()/4)+Diagramme!D$6/1000)*1000)</f>
        <v>603.451332235384</v>
      </c>
      <c r="U20" s="32" t="n">
        <f aca="false">(0.601*Diagramme!D$7*(Diagramme!D$5/1000)^2*PI()/4*Q19^2)</f>
        <v>0.329265655079561</v>
      </c>
      <c r="V20" s="30" t="n">
        <f aca="false">IF(Diagramme!E$9&lt;$A20,-9.81-(0.601*Diagramme!E$7*(Diagramme!E$5/1000)^2*PI()/4*W19^2)/Z19*1000,(Diagramme!E$3/1000000-Diagramme!E$1/1000000)*Diagramme!E$2*100000/(Diagramme!E$3/1000000-Diagramme!E$1/1000000+$A20*(Diagramme!E$4/1000)^2*PI()/4)*(Diagramme!E$4/1000)^2*PI()/4/(Diagramme!E$8*1000*(Diagramme!E$1/1000000-$A20*(Diagramme!E$4/1000)^2*PI()/4)+Diagramme!E$6/1000)-9.81-(0.601*Diagramme!E$7*(Diagramme!E$5/1000)^2*PI()/4*W19^2)/Z19*1000)</f>
        <v>236.923892102997</v>
      </c>
      <c r="W20" s="30" t="n">
        <f aca="false">IF((W19^2+2*V20*($A20-$A19))&lt;0,0,SQRT(W19^2+2*V20*($A20-$A19)))</f>
        <v>9.1500733362385</v>
      </c>
      <c r="X20" s="30" t="n">
        <f aca="false">(X19+1000*2*($A20-$A19)/(W20+X19))</f>
        <v>24.4992922420189</v>
      </c>
      <c r="Y20" s="31" t="n">
        <f aca="false">IF(V20=-9.81,0,(Diagramme!E$3/1000000-Diagramme!E$1/1000000)*Diagramme!E$2*100000/(Diagramme!E$3/1000000-Diagramme!E$1/1000000+$A20*(Diagramme!E$4/1000)^2*PI()/4)/100000)</f>
        <v>4.74448178642313</v>
      </c>
      <c r="Z20" s="30" t="n">
        <f aca="false">IF(V20&lt;0,Diagramme!E$6,(Diagramme!E$8*1000*(Diagramme!E$1/1000000-$A20*(Diagramme!E$4/1000)^2*PI()/4)+Diagramme!E$6/1000)*1000)</f>
        <v>603.451332235384</v>
      </c>
      <c r="AA20" s="32" t="n">
        <f aca="false">(0.601*Diagramme!E$7*(Diagramme!E$5/1000)^2*PI()/4*W19^2)</f>
        <v>0.161230380872879</v>
      </c>
    </row>
    <row r="21" customFormat="false" ht="12.75" hidden="false" customHeight="false" outlineLevel="0" collapsed="false">
      <c r="A21" s="26" t="n">
        <f aca="false">A20+A$3</f>
        <v>0.19</v>
      </c>
      <c r="B21" s="30" t="n">
        <f aca="false">IF(Diagramme!B$9&lt;$A21,-9.81-(0.601*Diagramme!B$7*(Diagramme!B$5/1000)^2*PI()/4*C20^2)/H20*1000,(Diagramme!B$3/1000000-Diagramme!B$1/1000000)*Diagramme!B$2*100000/(Diagramme!B$3/1000000-Diagramme!B$1/1000000+$A21*(Diagramme!B$4/1000)^2*PI()/4)*(Diagramme!B$4/1000)^2*PI()/4/(Diagramme!B$8*1000*(Diagramme!B$1/1000000-$A21*(Diagramme!B$4/1000)^2*PI()/4)+Diagramme!B$6/1000)-9.81-(0.601*Diagramme!B$7*(Diagramme!B$5/1000)^2*PI()/4*C20^2)/H20*1000)</f>
        <v>635.373394722233</v>
      </c>
      <c r="C21" s="30" t="n">
        <f aca="false">IF((C20^2+2*B21*($A21-$A20))&lt;0,0,SQRT(C20^2+2*B21*($A21-$A20)))</f>
        <v>15.3951959310418</v>
      </c>
      <c r="D21" s="30" t="n">
        <f aca="false">0.98*SQRT(2*G21*100000/(Diagramme!$B$8*1000))</f>
        <v>41.8846051504065</v>
      </c>
      <c r="E21" s="30" t="n">
        <f aca="false">IF(D21&gt;C21,B21,"x")</f>
        <v>635.373394722233</v>
      </c>
      <c r="F21" s="30" t="n">
        <f aca="false">(F20+1000*2*($A21-$A20)/(C21+F20))</f>
        <v>21.4183291212952</v>
      </c>
      <c r="G21" s="31" t="n">
        <f aca="false">IF(B21=-9.81,0,(Diagramme!B$3/1000000-Diagramme!B$1/1000000)*Diagramme!B$2*100000/(Diagramme!B$3/1000000-Diagramme!B$1/1000000+$A21*(Diagramme!B$4/1000)^2*PI()/4)/100000)</f>
        <v>9.1332785745807</v>
      </c>
      <c r="H21" s="30" t="n">
        <f aca="false">IF(B21&lt;0,Diagramme!B$6,(Diagramme!B$8*1000*(Diagramme!B$1/1000000-$A21*(Diagramme!B$4/1000)^2*PI()/4)+Diagramme!B$6/1000)*1000)</f>
        <v>444.309739581794</v>
      </c>
      <c r="I21" s="32" t="n">
        <f aca="false">(0.601*Diagramme!B$7*(Diagramme!B$5/1000)^2*PI()/4*C20^2)</f>
        <v>0.271045673379468</v>
      </c>
      <c r="J21" s="30" t="n">
        <f aca="false">IF(Diagramme!C$9&lt;$A21,-9.81-(0.601*Diagramme!C$7*(Diagramme!C$5/1000)^2*PI()/4*K20^2)/N20*1000,(Diagramme!C$3/1000000-Diagramme!C$1/1000000)*Diagramme!C$2*100000/(Diagramme!C$3/1000000-Diagramme!C$1/1000000+$A21*(Diagramme!C$4/1000)^2*PI()/4)*(Diagramme!C$4/1000)^2*PI()/4/(Diagramme!C$8*1000*(Diagramme!C$1/1000000-$A21*(Diagramme!C$4/1000)^2*PI()/4)+Diagramme!C$6/1000)-9.81-(0.601*Diagramme!C$7*(Diagramme!C$5/1000)^2*PI()/4*K20^2)/N20*1000)</f>
        <v>312.786463964271</v>
      </c>
      <c r="K21" s="30" t="n">
        <f aca="false">IF((K20^2+2*J21*($A21-$A20))&lt;0,0,SQRT(K20^2+2*J21*($A21-$A20)))</f>
        <v>10.8001389225802</v>
      </c>
      <c r="L21" s="30" t="n">
        <f aca="false">(L20+1000*2*($A21-$A20)/(K21+L20))</f>
        <v>24.0597344982111</v>
      </c>
      <c r="M21" s="31" t="n">
        <f aca="false">IF(J21=-9.81,0,(Diagramme!C$3/1000000-Diagramme!C$1/1000000)*Diagramme!C$2*100000/(Diagramme!C$3/1000000-Diagramme!C$1/1000000+$A21*(Diagramme!C$4/1000)^2*PI()/4)/100000)</f>
        <v>4.56663928729035</v>
      </c>
      <c r="N21" s="30" t="n">
        <f aca="false">IF(J21&lt;0,Diagramme!C$6,(Diagramme!C$8*1000*(Diagramme!C$1/1000000-$A21*(Diagramme!C$4/1000)^2*PI()/4)+Diagramme!C$6/1000)*1000)</f>
        <v>444.309739581794</v>
      </c>
      <c r="O21" s="32" t="n">
        <f aca="false">(0.601*Diagramme!C$7*(Diagramme!C$5/1000)^2*PI()/4*K20^2)</f>
        <v>0.133390013757972</v>
      </c>
      <c r="P21" s="30" t="n">
        <f aca="false">IF(Diagramme!D$9&lt;$A21,-9.81-(0.601*Diagramme!D$7*(Diagramme!D$5/1000)^2*PI()/4*Q20^2)/T20*1000,(Diagramme!D$3/1000000-Diagramme!D$1/1000000)*Diagramme!D$2*100000/(Diagramme!D$3/1000000-Diagramme!D$1/1000000+$A21*(Diagramme!D$4/1000)^2*PI()/4)*(Diagramme!D$4/1000)^2*PI()/4/(Diagramme!D$8*1000*(Diagramme!D$1/1000000-$A21*(Diagramme!D$4/1000)^2*PI()/4)+Diagramme!D$6/1000)-9.81-(0.601*Diagramme!D$7*(Diagramme!D$5/1000)^2*PI()/4*Q20^2)/T20*1000)</f>
        <v>484.790402290227</v>
      </c>
      <c r="Q21" s="30" t="n">
        <f aca="false">IF((Q20^2+2*P21*($A21-$A20))&lt;0,0,SQRT(Q20^2+2*P21*($A21-$A20)))</f>
        <v>13.4414703801604</v>
      </c>
      <c r="R21" s="30" t="n">
        <f aca="false">(R20+1000*2*($A21-$A20)/(Q21+R20))</f>
        <v>22.452927684728</v>
      </c>
      <c r="S21" s="31" t="n">
        <f aca="false">IF(P21=-9.81,0,(Diagramme!D$3/1000000-Diagramme!D$1/1000000)*Diagramme!D$2*100000/(Diagramme!D$3/1000000-Diagramme!D$1/1000000+$A21*(Diagramme!D$4/1000)^2*PI()/4)/100000)</f>
        <v>9.46209980796163</v>
      </c>
      <c r="T21" s="30" t="n">
        <f aca="false">IF(P21&lt;0,Diagramme!D$6,(Diagramme!D$8*1000*(Diagramme!D$1/1000000-$A21*(Diagramme!D$4/1000)^2*PI()/4)+Diagramme!D$6/1000)*1000)</f>
        <v>600.309739581794</v>
      </c>
      <c r="U21" s="32" t="n">
        <f aca="false">(0.601*Diagramme!D$7*(Diagramme!D$5/1000)^2*PI()/4*Q20^2)</f>
        <v>0.34901071058831</v>
      </c>
      <c r="V21" s="30" t="n">
        <f aca="false">IF(Diagramme!E$9&lt;$A21,-9.81-(0.601*Diagramme!E$7*(Diagramme!E$5/1000)^2*PI()/4*W20^2)/Z20*1000,(Diagramme!E$3/1000000-Diagramme!E$1/1000000)*Diagramme!E$2*100000/(Diagramme!E$3/1000000-Diagramme!E$1/1000000+$A21*(Diagramme!E$4/1000)^2*PI()/4)*(Diagramme!E$4/1000)^2*PI()/4/(Diagramme!E$8*1000*(Diagramme!E$1/1000000-$A21*(Diagramme!E$4/1000)^2*PI()/4)+Diagramme!E$6/1000)-9.81-(0.601*Diagramme!E$7*(Diagramme!E$5/1000)^2*PI()/4*W20^2)/Z20*1000)</f>
        <v>237.496170915957</v>
      </c>
      <c r="W21" s="30" t="n">
        <f aca="false">IF((W20^2+2*V21*($A21-$A20))&lt;0,0,SQRT(W20^2+2*V21*($A21-$A20)))</f>
        <v>9.40604940859136</v>
      </c>
      <c r="X21" s="30" t="n">
        <f aca="false">(X20+1000*2*($A21-$A20)/(W21+X20))</f>
        <v>25.0891697960072</v>
      </c>
      <c r="Y21" s="31" t="n">
        <f aca="false">IF(V21=-9.81,0,(Diagramme!E$3/1000000-Diagramme!E$1/1000000)*Diagramme!E$2*100000/(Diagramme!E$3/1000000-Diagramme!E$1/1000000+$A21*(Diagramme!E$4/1000)^2*PI()/4)/100000)</f>
        <v>4.73104990398082</v>
      </c>
      <c r="Z21" s="30" t="n">
        <f aca="false">IF(V21&lt;0,Diagramme!E$6,(Diagramme!E$8*1000*(Diagramme!E$1/1000000-$A21*(Diagramme!E$4/1000)^2*PI()/4)+Diagramme!E$6/1000)*1000)</f>
        <v>600.309739581794</v>
      </c>
      <c r="AA21" s="32" t="n">
        <f aca="false">(0.601*Diagramme!E$7*(Diagramme!E$5/1000)^2*PI()/4*W20^2)</f>
        <v>0.170902889125663</v>
      </c>
    </row>
    <row r="22" customFormat="false" ht="12.75" hidden="false" customHeight="false" outlineLevel="0" collapsed="false">
      <c r="A22" s="26" t="n">
        <f aca="false">A21+A$3</f>
        <v>0.2</v>
      </c>
      <c r="B22" s="30" t="n">
        <f aca="false">IF(Diagramme!B$9&lt;$A22,-9.81-(0.601*Diagramme!B$7*(Diagramme!B$5/1000)^2*PI()/4*C21^2)/H21*1000,(Diagramme!B$3/1000000-Diagramme!B$1/1000000)*Diagramme!B$2*100000/(Diagramme!B$3/1000000-Diagramme!B$1/1000000+$A22*(Diagramme!B$4/1000)^2*PI()/4)*(Diagramme!B$4/1000)^2*PI()/4/(Diagramme!B$8*1000*(Diagramme!B$1/1000000-$A22*(Diagramme!B$4/1000)^2*PI()/4)+Diagramme!B$6/1000)-9.81-(0.601*Diagramme!B$7*(Diagramme!B$5/1000)^2*PI()/4*C21^2)/H21*1000)</f>
        <v>636.979869562817</v>
      </c>
      <c r="C22" s="30" t="n">
        <f aca="false">IF((C21^2+2*B22*($A22-$A21))&lt;0,0,SQRT(C21^2+2*B22*($A22-$A21)))</f>
        <v>15.8035329957077</v>
      </c>
      <c r="D22" s="30" t="n">
        <f aca="false">0.98*SQRT(2*G22*100000/(Diagramme!$B$8*1000))</f>
        <v>41.7893984265552</v>
      </c>
      <c r="E22" s="30" t="n">
        <f aca="false">IF(D22&gt;C22,B22,"x")</f>
        <v>636.979869562817</v>
      </c>
      <c r="F22" s="30" t="n">
        <f aca="false">(F21+1000*2*($A22-$A21)/(C22+F21))</f>
        <v>21.9556477524032</v>
      </c>
      <c r="G22" s="31" t="n">
        <f aca="false">IF(B22=-9.81,0,(Diagramme!B$3/1000000-Diagramme!B$1/1000000)*Diagramme!B$2*100000/(Diagramme!B$3/1000000-Diagramme!B$1/1000000+$A22*(Diagramme!B$4/1000)^2*PI()/4)/100000)</f>
        <v>9.09180456504255</v>
      </c>
      <c r="H22" s="30" t="n">
        <f aca="false">IF(B22&lt;0,Diagramme!B$6,(Diagramme!B$8*1000*(Diagramme!B$1/1000000-$A22*(Diagramme!B$4/1000)^2*PI()/4)+Diagramme!B$6/1000)*1000)</f>
        <v>441.168146928204</v>
      </c>
      <c r="I22" s="32" t="n">
        <f aca="false">(0.601*Diagramme!B$7*(Diagramme!B$5/1000)^2*PI()/4*C21^2)</f>
        <v>0.286401151368289</v>
      </c>
      <c r="J22" s="30" t="n">
        <f aca="false">IF(Diagramme!C$9&lt;$A22,-9.81-(0.601*Diagramme!C$7*(Diagramme!C$5/1000)^2*PI()/4*K21^2)/N21*1000,(Diagramme!C$3/1000000-Diagramme!C$1/1000000)*Diagramme!C$2*100000/(Diagramme!C$3/1000000-Diagramme!C$1/1000000+$A22*(Diagramme!C$4/1000)^2*PI()/4)*(Diagramme!C$4/1000)^2*PI()/4/(Diagramme!C$8*1000*(Diagramme!C$1/1000000-$A22*(Diagramme!C$4/1000)^2*PI()/4)+Diagramme!C$6/1000)-9.81-(0.601*Diagramme!C$7*(Diagramme!C$5/1000)^2*PI()/4*K21^2)/N21*1000)</f>
        <v>313.590001629662</v>
      </c>
      <c r="K22" s="30" t="n">
        <f aca="false">IF((K21^2+2*J22*($A22-$A21))&lt;0,0,SQRT(K21^2+2*J22*($A22-$A21)))</f>
        <v>11.0866947635274</v>
      </c>
      <c r="L22" s="30" t="n">
        <f aca="false">(L21+1000*2*($A22-$A21)/(K22+L21))</f>
        <v>24.6287823480242</v>
      </c>
      <c r="M22" s="31" t="n">
        <f aca="false">IF(J22=-9.81,0,(Diagramme!C$3/1000000-Diagramme!C$1/1000000)*Diagramme!C$2*100000/(Diagramme!C$3/1000000-Diagramme!C$1/1000000+$A22*(Diagramme!C$4/1000)^2*PI()/4)/100000)</f>
        <v>4.54590228252128</v>
      </c>
      <c r="N22" s="30" t="n">
        <f aca="false">IF(J22&lt;0,Diagramme!C$6,(Diagramme!C$8*1000*(Diagramme!C$1/1000000-$A22*(Diagramme!C$4/1000)^2*PI()/4)+Diagramme!C$6/1000)*1000)</f>
        <v>441.168146928204</v>
      </c>
      <c r="O22" s="32" t="n">
        <f aca="false">(0.601*Diagramme!C$7*(Diagramme!C$5/1000)^2*PI()/4*K21^2)</f>
        <v>0.140949325656299</v>
      </c>
      <c r="P22" s="30" t="n">
        <f aca="false">IF(Diagramme!D$9&lt;$A22,-9.81-(0.601*Diagramme!D$7*(Diagramme!D$5/1000)^2*PI()/4*Q21^2)/T21*1000,(Diagramme!D$3/1000000-Diagramme!D$1/1000000)*Diagramme!D$2*100000/(Diagramme!D$3/1000000-Diagramme!D$1/1000000+$A22*(Diagramme!D$4/1000)^2*PI()/4)*(Diagramme!D$4/1000)^2*PI()/4/(Diagramme!D$8*1000*(Diagramme!D$1/1000000-$A22*(Diagramme!D$4/1000)^2*PI()/4)+Diagramme!D$6/1000)-9.81-(0.601*Diagramme!D$7*(Diagramme!D$5/1000)^2*PI()/4*Q21^2)/T21*1000)</f>
        <v>485.954177195209</v>
      </c>
      <c r="Q22" s="30" t="n">
        <f aca="false">IF((Q21^2+2*P22*($A22-$A21))&lt;0,0,SQRT(Q21^2+2*P22*($A22-$A21)))</f>
        <v>13.7982683523923</v>
      </c>
      <c r="R22" s="30" t="n">
        <f aca="false">(R21+1000*2*($A22-$A21)/(Q22+R21))</f>
        <v>23.0046336196031</v>
      </c>
      <c r="S22" s="31" t="n">
        <f aca="false">IF(P22=-9.81,0,(Diagramme!D$3/1000000-Diagramme!D$1/1000000)*Diagramme!D$2*100000/(Diagramme!D$3/1000000-Diagramme!D$1/1000000+$A22*(Diagramme!D$4/1000)^2*PI()/4)/100000)</f>
        <v>9.43538771919263</v>
      </c>
      <c r="T22" s="30" t="n">
        <f aca="false">IF(P22&lt;0,Diagramme!D$6,(Diagramme!D$8*1000*(Diagramme!D$1/1000000-$A22*(Diagramme!D$4/1000)^2*PI()/4)+Diagramme!D$6/1000)*1000)</f>
        <v>597.168146928204</v>
      </c>
      <c r="U22" s="32" t="n">
        <f aca="false">(0.601*Diagramme!D$7*(Diagramme!D$5/1000)^2*PI()/4*Q21^2)</f>
        <v>0.368802463650445</v>
      </c>
      <c r="V22" s="30" t="n">
        <f aca="false">IF(Diagramme!E$9&lt;$A22,-9.81-(0.601*Diagramme!E$7*(Diagramme!E$5/1000)^2*PI()/4*W21^2)/Z21*1000,(Diagramme!E$3/1000000-Diagramme!E$1/1000000)*Diagramme!E$2*100000/(Diagramme!E$3/1000000-Diagramme!E$1/1000000+$A22*(Diagramme!E$4/1000)^2*PI()/4)*(Diagramme!E$4/1000)^2*PI()/4/(Diagramme!E$8*1000*(Diagramme!E$1/1000000-$A22*(Diagramme!E$4/1000)^2*PI()/4)+Diagramme!E$6/1000)-9.81-(0.601*Diagramme!E$7*(Diagramme!E$5/1000)^2*PI()/4*W21^2)/Z21*1000)</f>
        <v>238.07842277927</v>
      </c>
      <c r="W22" s="30" t="n">
        <f aca="false">IF((W21^2+2*V22*($A22-$A21))&lt;0,0,SQRT(W21^2+2*V22*($A22-$A21)))</f>
        <v>9.6558445478605</v>
      </c>
      <c r="X22" s="30" t="n">
        <f aca="false">(X21+1000*2*($A22-$A21)/(W22+X21))</f>
        <v>25.6647919500826</v>
      </c>
      <c r="Y22" s="31" t="n">
        <f aca="false">IF(V22=-9.81,0,(Diagramme!E$3/1000000-Diagramme!E$1/1000000)*Diagramme!E$2*100000/(Diagramme!E$3/1000000-Diagramme!E$1/1000000+$A22*(Diagramme!E$4/1000)^2*PI()/4)/100000)</f>
        <v>4.71769385959632</v>
      </c>
      <c r="Z22" s="30" t="n">
        <f aca="false">IF(V22&lt;0,Diagramme!E$6,(Diagramme!E$8*1000*(Diagramme!E$1/1000000-$A22*(Diagramme!E$4/1000)^2*PI()/4)+Diagramme!E$6/1000)*1000)</f>
        <v>597.168146928204</v>
      </c>
      <c r="AA22" s="32" t="n">
        <f aca="false">(0.601*Diagramme!E$7*(Diagramme!E$5/1000)^2*PI()/4*W21^2)</f>
        <v>0.18059876087924</v>
      </c>
    </row>
    <row r="23" customFormat="false" ht="12.75" hidden="false" customHeight="false" outlineLevel="0" collapsed="false">
      <c r="A23" s="26" t="n">
        <f aca="false">A22+A$3</f>
        <v>0.21</v>
      </c>
      <c r="B23" s="30" t="n">
        <f aca="false">IF(Diagramme!B$9&lt;$A23,-9.81-(0.601*Diagramme!B$7*(Diagramme!B$5/1000)^2*PI()/4*C22^2)/H22*1000,(Diagramme!B$3/1000000-Diagramme!B$1/1000000)*Diagramme!B$2*100000/(Diagramme!B$3/1000000-Diagramme!B$1/1000000+$A23*(Diagramme!B$4/1000)^2*PI()/4)*(Diagramme!B$4/1000)^2*PI()/4/(Diagramme!B$8*1000*(Diagramme!B$1/1000000-$A23*(Diagramme!B$4/1000)^2*PI()/4)+Diagramme!B$6/1000)-9.81-(0.601*Diagramme!B$7*(Diagramme!B$5/1000)^2*PI()/4*C22^2)/H22*1000)</f>
        <v>638.636196995154</v>
      </c>
      <c r="C23" s="30" t="n">
        <f aca="false">IF((C22^2+2*B23*($A23-$A22))&lt;0,0,SQRT(C22^2+2*B23*($A23-$A22)))</f>
        <v>16.2026040834899</v>
      </c>
      <c r="D23" s="30" t="n">
        <f aca="false">0.98*SQRT(2*G23*100000/(Diagramme!$B$8*1000))</f>
        <v>41.6948380003149</v>
      </c>
      <c r="E23" s="30" t="n">
        <f aca="false">IF(D23&gt;C23,B23,"x")</f>
        <v>638.636196995154</v>
      </c>
      <c r="F23" s="30" t="n">
        <f aca="false">(F22+1000*2*($A23-$A22)/(C23+F22))</f>
        <v>22.4797807783609</v>
      </c>
      <c r="G23" s="31" t="n">
        <f aca="false">IF(B23=-9.81,0,(Diagramme!B$3/1000000-Diagramme!B$1/1000000)*Diagramme!B$2*100000/(Diagramme!B$3/1000000-Diagramme!B$1/1000000+$A23*(Diagramme!B$4/1000)^2*PI()/4)/100000)</f>
        <v>9.05070551787018</v>
      </c>
      <c r="H23" s="30" t="n">
        <f aca="false">IF(B23&lt;0,Diagramme!B$6,(Diagramme!B$8*1000*(Diagramme!B$1/1000000-$A23*(Diagramme!B$4/1000)^2*PI()/4)+Diagramme!B$6/1000)*1000)</f>
        <v>438.026554274614</v>
      </c>
      <c r="I23" s="32" t="n">
        <f aca="false">(0.601*Diagramme!B$7*(Diagramme!B$5/1000)^2*PI()/4*C22^2)</f>
        <v>0.301795454069096</v>
      </c>
      <c r="J23" s="30" t="n">
        <f aca="false">IF(Diagramme!C$9&lt;$A23,-9.81-(0.601*Diagramme!C$7*(Diagramme!C$5/1000)^2*PI()/4*K22^2)/N22*1000,(Diagramme!C$3/1000000-Diagramme!C$1/1000000)*Diagramme!C$2*100000/(Diagramme!C$3/1000000-Diagramme!C$1/1000000+$A23*(Diagramme!C$4/1000)^2*PI()/4)*(Diagramme!C$4/1000)^2*PI()/4/(Diagramme!C$8*1000*(Diagramme!C$1/1000000-$A23*(Diagramme!C$4/1000)^2*PI()/4)+Diagramme!C$6/1000)-9.81-(0.601*Diagramme!C$7*(Diagramme!C$5/1000)^2*PI()/4*K22^2)/N22*1000)</f>
        <v>314.418469850618</v>
      </c>
      <c r="K23" s="30" t="n">
        <f aca="false">IF((K22^2+2*J23*($A23-$A22))&lt;0,0,SQRT(K22^2+2*J23*($A23-$A22)))</f>
        <v>11.3667572410357</v>
      </c>
      <c r="L23" s="30" t="n">
        <f aca="false">(L22+1000*2*($A23-$A22)/(K23+L22))</f>
        <v>25.1844067456114</v>
      </c>
      <c r="M23" s="31" t="n">
        <f aca="false">IF(J23=-9.81,0,(Diagramme!C$3/1000000-Diagramme!C$1/1000000)*Diagramme!C$2*100000/(Diagramme!C$3/1000000-Diagramme!C$1/1000000+$A23*(Diagramme!C$4/1000)^2*PI()/4)/100000)</f>
        <v>4.52535275893509</v>
      </c>
      <c r="N23" s="30" t="n">
        <f aca="false">IF(J23&lt;0,Diagramme!C$6,(Diagramme!C$8*1000*(Diagramme!C$1/1000000-$A23*(Diagramme!C$4/1000)^2*PI()/4)+Diagramme!C$6/1000)*1000)</f>
        <v>438.026554274614</v>
      </c>
      <c r="O23" s="32" t="n">
        <f aca="false">(0.601*Diagramme!C$7*(Diagramme!C$5/1000)^2*PI()/4*K22^2)</f>
        <v>0.148528057166837</v>
      </c>
      <c r="P23" s="30" t="n">
        <f aca="false">IF(Diagramme!D$9&lt;$A23,-9.81-(0.601*Diagramme!D$7*(Diagramme!D$5/1000)^2*PI()/4*Q22^2)/T22*1000,(Diagramme!D$3/1000000-Diagramme!D$1/1000000)*Diagramme!D$2*100000/(Diagramme!D$3/1000000-Diagramme!D$1/1000000+$A23*(Diagramme!D$4/1000)^2*PI()/4)*(Diagramme!D$4/1000)^2*PI()/4/(Diagramme!D$8*1000*(Diagramme!D$1/1000000-$A23*(Diagramme!D$4/1000)^2*PI()/4)+Diagramme!D$6/1000)-9.81-(0.601*Diagramme!D$7*(Diagramme!D$5/1000)^2*PI()/4*Q22^2)/T22*1000)</f>
        <v>487.138137973684</v>
      </c>
      <c r="Q23" s="30" t="n">
        <f aca="false">IF((Q22^2+2*P23*($A23-$A22))&lt;0,0,SQRT(Q22^2+2*P23*($A23-$A22)))</f>
        <v>14.1469068097625</v>
      </c>
      <c r="R23" s="30" t="n">
        <f aca="false">(R22+1000*2*($A23-$A22)/(Q23+R22))</f>
        <v>23.5429693055224</v>
      </c>
      <c r="S23" s="31" t="n">
        <f aca="false">IF(P23=-9.81,0,(Diagramme!D$3/1000000-Diagramme!D$1/1000000)*Diagramme!D$2*100000/(Diagramme!D$3/1000000-Diagramme!D$1/1000000+$A23*(Diagramme!D$4/1000)^2*PI()/4)/100000)</f>
        <v>9.40882602558251</v>
      </c>
      <c r="T23" s="30" t="n">
        <f aca="false">IF(P23&lt;0,Diagramme!D$6,(Diagramme!D$8*1000*(Diagramme!D$1/1000000-$A23*(Diagramme!D$4/1000)^2*PI()/4)+Diagramme!D$6/1000)*1000)</f>
        <v>594.026554274614</v>
      </c>
      <c r="U23" s="32" t="n">
        <f aca="false">(0.601*Diagramme!D$7*(Diagramme!D$5/1000)^2*PI()/4*Q22^2)</f>
        <v>0.388641728266914</v>
      </c>
      <c r="V23" s="30" t="n">
        <f aca="false">IF(Diagramme!E$9&lt;$A23,-9.81-(0.601*Diagramme!E$7*(Diagramme!E$5/1000)^2*PI()/4*W22^2)/Z22*1000,(Diagramme!E$3/1000000-Diagramme!E$1/1000000)*Diagramme!E$2*100000/(Diagramme!E$3/1000000-Diagramme!E$1/1000000+$A23*(Diagramme!E$4/1000)^2*PI()/4)*(Diagramme!E$4/1000)^2*PI()/4/(Diagramme!E$8*1000*(Diagramme!E$1/1000000-$A23*(Diagramme!E$4/1000)^2*PI()/4)+Diagramme!E$6/1000)-9.81-(0.601*Diagramme!E$7*(Diagramme!E$5/1000)^2*PI()/4*W22^2)/Z22*1000)</f>
        <v>238.670771388614</v>
      </c>
      <c r="W23" s="30" t="n">
        <f aca="false">IF((W22^2+2*V23*($A23-$A22))&lt;0,0,SQRT(W22^2+2*V23*($A23-$A22)))</f>
        <v>9.89993683617323</v>
      </c>
      <c r="X23" s="30" t="n">
        <f aca="false">(X22+1000*2*($A23-$A22)/(W23+X22))</f>
        <v>26.2271468641381</v>
      </c>
      <c r="Y23" s="31" t="n">
        <f aca="false">IF(V23=-9.81,0,(Diagramme!E$3/1000000-Diagramme!E$1/1000000)*Diagramme!E$2*100000/(Diagramme!E$3/1000000-Diagramme!E$1/1000000+$A23*(Diagramme!E$4/1000)^2*PI()/4)/100000)</f>
        <v>4.70441301279126</v>
      </c>
      <c r="Z23" s="30" t="n">
        <f aca="false">IF(V23&lt;0,Diagramme!E$6,(Diagramme!E$8*1000*(Diagramme!E$1/1000000-$A23*(Diagramme!E$4/1000)^2*PI()/4)+Diagramme!E$6/1000)*1000)</f>
        <v>594.026554274614</v>
      </c>
      <c r="AA23" s="32" t="n">
        <f aca="false">(0.601*Diagramme!E$7*(Diagramme!E$5/1000)^2*PI()/4*W22^2)</f>
        <v>0.190318403287195</v>
      </c>
    </row>
    <row r="24" customFormat="false" ht="12.75" hidden="false" customHeight="false" outlineLevel="0" collapsed="false">
      <c r="A24" s="26" t="n">
        <f aca="false">A23+A$3</f>
        <v>0.22</v>
      </c>
      <c r="B24" s="30" t="n">
        <f aca="false">IF(Diagramme!B$9&lt;$A24,-9.81-(0.601*Diagramme!B$7*(Diagramme!B$5/1000)^2*PI()/4*C23^2)/H23*1000,(Diagramme!B$3/1000000-Diagramme!B$1/1000000)*Diagramme!B$2*100000/(Diagramme!B$3/1000000-Diagramme!B$1/1000000+$A24*(Diagramme!B$4/1000)^2*PI()/4)*(Diagramme!B$4/1000)^2*PI()/4/(Diagramme!B$8*1000*(Diagramme!B$1/1000000-$A24*(Diagramme!B$4/1000)^2*PI()/4)+Diagramme!B$6/1000)-9.81-(0.601*Diagramme!B$7*(Diagramme!B$5/1000)^2*PI()/4*C23^2)/H23*1000)</f>
        <v>640.343089082978</v>
      </c>
      <c r="C24" s="30" t="n">
        <f aca="false">IF((C23^2+2*B24*($A24-$A23))&lt;0,0,SQRT(C23^2+2*B24*($A24-$A23)))</f>
        <v>16.5931082340827</v>
      </c>
      <c r="D24" s="30" t="n">
        <f aca="false">0.98*SQRT(2*G24*100000/(Diagramme!$B$8*1000))</f>
        <v>41.600916592453</v>
      </c>
      <c r="E24" s="30" t="n">
        <f aca="false">IF(D24&gt;C24,B24,"x")</f>
        <v>640.343089082978</v>
      </c>
      <c r="F24" s="30" t="n">
        <f aca="false">(F23+1000*2*($A24-$A23)/(C24+F23))</f>
        <v>22.9916446437032</v>
      </c>
      <c r="G24" s="31" t="n">
        <f aca="false">IF(B24=-9.81,0,(Diagramme!B$3/1000000-Diagramme!B$1/1000000)*Diagramme!B$2*100000/(Diagramme!B$3/1000000-Diagramme!B$1/1000000+$A24*(Diagramme!B$4/1000)^2*PI()/4)/100000)</f>
        <v>9.00997637095083</v>
      </c>
      <c r="H24" s="30" t="n">
        <f aca="false">IF(B24&lt;0,Diagramme!B$6,(Diagramme!B$8*1000*(Diagramme!B$1/1000000-$A24*(Diagramme!B$4/1000)^2*PI()/4)+Diagramme!B$6/1000)*1000)</f>
        <v>434.884961621025</v>
      </c>
      <c r="I24" s="32" t="n">
        <f aca="false">(0.601*Diagramme!B$7*(Diagramme!B$5/1000)^2*PI()/4*C23^2)</f>
        <v>0.317229786301579</v>
      </c>
      <c r="J24" s="30" t="n">
        <f aca="false">IF(Diagramme!C$9&lt;$A24,-9.81-(0.601*Diagramme!C$7*(Diagramme!C$5/1000)^2*PI()/4*K23^2)/N23*1000,(Diagramme!C$3/1000000-Diagramme!C$1/1000000)*Diagramme!C$2*100000/(Diagramme!C$3/1000000-Diagramme!C$1/1000000+$A24*(Diagramme!C$4/1000)^2*PI()/4)*(Diagramme!C$4/1000)^2*PI()/4/(Diagramme!C$8*1000*(Diagramme!C$1/1000000-$A24*(Diagramme!C$4/1000)^2*PI()/4)+Diagramme!C$6/1000)-9.81-(0.601*Diagramme!C$7*(Diagramme!C$5/1000)^2*PI()/4*K23^2)/N23*1000)</f>
        <v>315.272224750427</v>
      </c>
      <c r="K24" s="30" t="n">
        <f aca="false">IF((K23^2+2*J24*($A24-$A23))&lt;0,0,SQRT(K23^2+2*J24*($A24-$A23)))</f>
        <v>11.6408167527733</v>
      </c>
      <c r="L24" s="30" t="n">
        <f aca="false">(L23+1000*2*($A24-$A23)/(K24+L23))</f>
        <v>25.7275127501379</v>
      </c>
      <c r="M24" s="31" t="n">
        <f aca="false">IF(J24=-9.81,0,(Diagramme!C$3/1000000-Diagramme!C$1/1000000)*Diagramme!C$2*100000/(Diagramme!C$3/1000000-Diagramme!C$1/1000000+$A24*(Diagramme!C$4/1000)^2*PI()/4)/100000)</f>
        <v>4.50498818547542</v>
      </c>
      <c r="N24" s="30" t="n">
        <f aca="false">IF(J24&lt;0,Diagramme!C$6,(Diagramme!C$8*1000*(Diagramme!C$1/1000000-$A24*(Diagramme!C$4/1000)^2*PI()/4)+Diagramme!C$6/1000)*1000)</f>
        <v>434.884961621025</v>
      </c>
      <c r="O24" s="32" t="n">
        <f aca="false">(0.601*Diagramme!C$7*(Diagramme!C$5/1000)^2*PI()/4*K23^2)</f>
        <v>0.156126810802375</v>
      </c>
      <c r="P24" s="30" t="n">
        <f aca="false">IF(Diagramme!D$9&lt;$A24,-9.81-(0.601*Diagramme!D$7*(Diagramme!D$5/1000)^2*PI()/4*Q23^2)/T23*1000,(Diagramme!D$3/1000000-Diagramme!D$1/1000000)*Diagramme!D$2*100000/(Diagramme!D$3/1000000-Diagramme!D$1/1000000+$A24*(Diagramme!D$4/1000)^2*PI()/4)*(Diagramme!D$4/1000)^2*PI()/4/(Diagramme!D$8*1000*(Diagramme!D$1/1000000-$A24*(Diagramme!D$4/1000)^2*PI()/4)+Diagramme!D$6/1000)-9.81-(0.601*Diagramme!D$7*(Diagramme!D$5/1000)^2*PI()/4*Q23^2)/T23*1000)</f>
        <v>488.342537906622</v>
      </c>
      <c r="Q24" s="30" t="n">
        <f aca="false">IF((Q23^2+2*P24*($A24-$A23))&lt;0,0,SQRT(Q23^2+2*P24*($A24-$A23)))</f>
        <v>14.4879889233198</v>
      </c>
      <c r="R24" s="30" t="n">
        <f aca="false">(R23+1000*2*($A24-$A23)/(Q24+R23))</f>
        <v>24.0688566597051</v>
      </c>
      <c r="S24" s="31" t="n">
        <f aca="false">IF(P24=-9.81,0,(Diagramme!D$3/1000000-Diagramme!D$1/1000000)*Diagramme!D$2*100000/(Diagramme!D$3/1000000-Diagramme!D$1/1000000+$A24*(Diagramme!D$4/1000)^2*PI()/4)/100000)</f>
        <v>9.38241346055819</v>
      </c>
      <c r="T24" s="30" t="n">
        <f aca="false">IF(P24&lt;0,Diagramme!D$6,(Diagramme!D$8*1000*(Diagramme!D$1/1000000-$A24*(Diagramme!D$4/1000)^2*PI()/4)+Diagramme!D$6/1000)*1000)</f>
        <v>590.884961621025</v>
      </c>
      <c r="U24" s="32" t="n">
        <f aca="false">(0.601*Diagramme!D$7*(Diagramme!D$5/1000)^2*PI()/4*Q23^2)</f>
        <v>0.408529328533702</v>
      </c>
      <c r="V24" s="30" t="n">
        <f aca="false">IF(Diagramme!E$9&lt;$A24,-9.81-(0.601*Diagramme!E$7*(Diagramme!E$5/1000)^2*PI()/4*W23^2)/Z23*1000,(Diagramme!E$3/1000000-Diagramme!E$1/1000000)*Diagramme!E$2*100000/(Diagramme!E$3/1000000-Diagramme!E$1/1000000+$A24*(Diagramme!E$4/1000)^2*PI()/4)*(Diagramme!E$4/1000)^2*PI()/4/(Diagramme!E$8*1000*(Diagramme!E$1/1000000-$A24*(Diagramme!E$4/1000)^2*PI()/4)+Diagramme!E$6/1000)-9.81-(0.601*Diagramme!E$7*(Diagramme!E$5/1000)^2*PI()/4*W23^2)/Z23*1000)</f>
        <v>239.273343444651</v>
      </c>
      <c r="W24" s="30" t="n">
        <f aca="false">IF((W23^2+2*V24*($A24-$A23))&lt;0,0,SQRT(W23^2+2*V24*($A24-$A23)))</f>
        <v>10.1387482575076</v>
      </c>
      <c r="X24" s="30" t="n">
        <f aca="false">(X23+1000*2*($A24-$A23)/(W24+X23))</f>
        <v>26.7771127025452</v>
      </c>
      <c r="Y24" s="31" t="n">
        <f aca="false">IF(V24=-9.81,0,(Diagramme!E$3/1000000-Diagramme!E$1/1000000)*Diagramme!E$2*100000/(Diagramme!E$3/1000000-Diagramme!E$1/1000000+$A24*(Diagramme!E$4/1000)^2*PI()/4)/100000)</f>
        <v>4.6912067302791</v>
      </c>
      <c r="Z24" s="30" t="n">
        <f aca="false">IF(V24&lt;0,Diagramme!E$6,(Diagramme!E$8*1000*(Diagramme!E$1/1000000-$A24*(Diagramme!E$4/1000)^2*PI()/4)+Diagramme!E$6/1000)*1000)</f>
        <v>590.884961621025</v>
      </c>
      <c r="AA24" s="32" t="n">
        <f aca="false">(0.601*Diagramme!E$7*(Diagramme!E$5/1000)^2*PI()/4*W23^2)</f>
        <v>0.200062228553036</v>
      </c>
    </row>
    <row r="25" customFormat="false" ht="12.75" hidden="false" customHeight="false" outlineLevel="0" collapsed="false">
      <c r="A25" s="26" t="n">
        <f aca="false">A24+A$3</f>
        <v>0.23</v>
      </c>
      <c r="B25" s="30" t="n">
        <f aca="false">IF(Diagramme!B$9&lt;$A25,-9.81-(0.601*Diagramme!B$7*(Diagramme!B$5/1000)^2*PI()/4*C24^2)/H24*1000,(Diagramme!B$3/1000000-Diagramme!B$1/1000000)*Diagramme!B$2*100000/(Diagramme!B$3/1000000-Diagramme!B$1/1000000+$A25*(Diagramme!B$4/1000)^2*PI()/4)*(Diagramme!B$4/1000)^2*PI()/4/(Diagramme!B$8*1000*(Diagramme!B$1/1000000-$A25*(Diagramme!B$4/1000)^2*PI()/4)+Diagramme!B$6/1000)-9.81-(0.601*Diagramme!B$7*(Diagramme!B$5/1000)^2*PI()/4*C24^2)/H24*1000)</f>
        <v>642.101285180026</v>
      </c>
      <c r="C25" s="30" t="n">
        <f aca="false">IF((C24^2+2*B25*($A25-$A24))&lt;0,0,SQRT(C24^2+2*B25*($A25-$A24)))</f>
        <v>16.9756668962249</v>
      </c>
      <c r="D25" s="30" t="n">
        <f aca="false">0.98*SQRT(2*G25*100000/(Diagramme!$B$8*1000))</f>
        <v>41.5076270380024</v>
      </c>
      <c r="E25" s="30" t="n">
        <f aca="false">IF(D25&gt;C25,B25,"x")</f>
        <v>642.101285180026</v>
      </c>
      <c r="F25" s="30" t="n">
        <f aca="false">(F24+1000*2*($A25-$A24)/(C25+F24))</f>
        <v>23.4920535836445</v>
      </c>
      <c r="G25" s="31" t="n">
        <f aca="false">IF(B25=-9.81,0,(Diagramme!B$3/1000000-Diagramme!B$1/1000000)*Diagramme!B$2*100000/(Diagramme!B$3/1000000-Diagramme!B$1/1000000+$A25*(Diagramme!B$4/1000)^2*PI()/4)/100000)</f>
        <v>8.96961215288373</v>
      </c>
      <c r="H25" s="30" t="n">
        <f aca="false">IF(B25&lt;0,Diagramme!B$6,(Diagramme!B$8*1000*(Diagramme!B$1/1000000-$A25*(Diagramme!B$4/1000)^2*PI()/4)+Diagramme!B$6/1000)*1000)</f>
        <v>431.743368967435</v>
      </c>
      <c r="I25" s="32" t="n">
        <f aca="false">(0.601*Diagramme!B$7*(Diagramme!B$5/1000)^2*PI()/4*C24^2)</f>
        <v>0.332705370094327</v>
      </c>
      <c r="J25" s="30" t="n">
        <f aca="false">IF(Diagramme!C$9&lt;$A25,-9.81-(0.601*Diagramme!C$7*(Diagramme!C$5/1000)^2*PI()/4*K24^2)/N24*1000,(Diagramme!C$3/1000000-Diagramme!C$1/1000000)*Diagramme!C$2*100000/(Diagramme!C$3/1000000-Diagramme!C$1/1000000+$A25*(Diagramme!C$4/1000)^2*PI()/4)*(Diagramme!C$4/1000)^2*PI()/4/(Diagramme!C$8*1000*(Diagramme!C$1/1000000-$A25*(Diagramme!C$4/1000)^2*PI()/4)+Diagramme!C$6/1000)-9.81-(0.601*Diagramme!C$7*(Diagramme!C$5/1000)^2*PI()/4*K24^2)/N24*1000)</f>
        <v>316.15163610001</v>
      </c>
      <c r="K25" s="30" t="n">
        <f aca="false">IF((K24^2+2*J25*($A25-$A24))&lt;0,0,SQRT(K24^2+2*J25*($A25-$A24)))</f>
        <v>11.9093092744142</v>
      </c>
      <c r="L25" s="30" t="n">
        <f aca="false">(L24+1000*2*($A25-$A24)/(K25+L24))</f>
        <v>26.2589072442573</v>
      </c>
      <c r="M25" s="31" t="n">
        <f aca="false">IF(J25=-9.81,0,(Diagramme!C$3/1000000-Diagramme!C$1/1000000)*Diagramme!C$2*100000/(Diagramme!C$3/1000000-Diagramme!C$1/1000000+$A25*(Diagramme!C$4/1000)^2*PI()/4)/100000)</f>
        <v>4.48480607644187</v>
      </c>
      <c r="N25" s="30" t="n">
        <f aca="false">IF(J25&lt;0,Diagramme!C$6,(Diagramme!C$8*1000*(Diagramme!C$1/1000000-$A25*(Diagramme!C$4/1000)^2*PI()/4)+Diagramme!C$6/1000)*1000)</f>
        <v>431.743368967435</v>
      </c>
      <c r="O25" s="32" t="n">
        <f aca="false">(0.601*Diagramme!C$7*(Diagramme!C$5/1000)^2*PI()/4*K24^2)</f>
        <v>0.163746197682366</v>
      </c>
      <c r="P25" s="30" t="n">
        <f aca="false">IF(Diagramme!D$9&lt;$A25,-9.81-(0.601*Diagramme!D$7*(Diagramme!D$5/1000)^2*PI()/4*Q24^2)/T24*1000,(Diagramme!D$3/1000000-Diagramme!D$1/1000000)*Diagramme!D$2*100000/(Diagramme!D$3/1000000-Diagramme!D$1/1000000+$A25*(Diagramme!D$4/1000)^2*PI()/4)*(Diagramme!D$4/1000)^2*PI()/4/(Diagramme!D$8*1000*(Diagramme!D$1/1000000-$A25*(Diagramme!D$4/1000)^2*PI()/4)+Diagramme!D$6/1000)-9.81-(0.601*Diagramme!D$7*(Diagramme!D$5/1000)^2*PI()/4*Q24^2)/T24*1000)</f>
        <v>489.567636431871</v>
      </c>
      <c r="Q25" s="30" t="n">
        <f aca="false">IF((Q24^2+2*P25*($A25-$A24))&lt;0,0,SQRT(Q24^2+2*P25*($A25-$A24)))</f>
        <v>14.822050322775</v>
      </c>
      <c r="R25" s="30" t="n">
        <f aca="false">(R24+1000*2*($A25-$A24)/(Q25+R24))</f>
        <v>24.5831156871176</v>
      </c>
      <c r="S25" s="31" t="n">
        <f aca="false">IF(P25=-9.81,0,(Diagramme!D$3/1000000-Diagramme!D$1/1000000)*Diagramme!D$2*100000/(Diagramme!D$3/1000000-Diagramme!D$1/1000000+$A25*(Diagramme!D$4/1000)^2*PI()/4)/100000)</f>
        <v>9.35614877172895</v>
      </c>
      <c r="T25" s="30" t="n">
        <f aca="false">IF(P25&lt;0,Diagramme!D$6,(Diagramme!D$8*1000*(Diagramme!D$1/1000000-$A25*(Diagramme!D$4/1000)^2*PI()/4)+Diagramme!D$6/1000)*1000)</f>
        <v>587.743368967435</v>
      </c>
      <c r="U25" s="32" t="n">
        <f aca="false">(0.601*Diagramme!D$7*(Diagramme!D$5/1000)^2*PI()/4*Q24^2)</f>
        <v>0.428466098887084</v>
      </c>
      <c r="V25" s="30" t="n">
        <f aca="false">IF(Diagramme!E$9&lt;$A25,-9.81-(0.601*Diagramme!E$7*(Diagramme!E$5/1000)^2*PI()/4*W24^2)/Z24*1000,(Diagramme!E$3/1000000-Diagramme!E$1/1000000)*Diagramme!E$2*100000/(Diagramme!E$3/1000000-Diagramme!E$1/1000000+$A25*(Diagramme!E$4/1000)^2*PI()/4)*(Diagramme!E$4/1000)^2*PI()/4/(Diagramme!E$8*1000*(Diagramme!E$1/1000000-$A25*(Diagramme!E$4/1000)^2*PI()/4)+Diagramme!E$6/1000)-9.81-(0.601*Diagramme!E$7*(Diagramme!E$5/1000)^2*PI()/4*W24^2)/Z24*1000)</f>
        <v>239.886268727755</v>
      </c>
      <c r="W25" s="30" t="n">
        <f aca="false">IF((W24^2+2*V25*($A25-$A24))&lt;0,0,SQRT(W24^2+2*V25*($A25-$A24)))</f>
        <v>10.3726535468832</v>
      </c>
      <c r="X25" s="30" t="n">
        <f aca="false">(X24+1000*2*($A25-$A24)/(W25+X24))</f>
        <v>27.3154740980306</v>
      </c>
      <c r="Y25" s="31" t="n">
        <f aca="false">IF(V25=-9.81,0,(Diagramme!E$3/1000000-Diagramme!E$1/1000000)*Diagramme!E$2*100000/(Diagramme!E$3/1000000-Diagramme!E$1/1000000+$A25*(Diagramme!E$4/1000)^2*PI()/4)/100000)</f>
        <v>4.67807438586447</v>
      </c>
      <c r="Z25" s="30" t="n">
        <f aca="false">IF(V25&lt;0,Diagramme!E$6,(Diagramme!E$8*1000*(Diagramme!E$1/1000000-$A25*(Diagramme!E$4/1000)^2*PI()/4)+Diagramme!E$6/1000)*1000)</f>
        <v>587.743368967435</v>
      </c>
      <c r="AA25" s="32" t="n">
        <f aca="false">(0.601*Diagramme!E$7*(Diagramme!E$5/1000)^2*PI()/4*W24^2)</f>
        <v>0.209830654052873</v>
      </c>
    </row>
    <row r="26" customFormat="false" ht="12.75" hidden="false" customHeight="false" outlineLevel="0" collapsed="false">
      <c r="A26" s="26" t="n">
        <f aca="false">A25+A$3</f>
        <v>0.24</v>
      </c>
      <c r="B26" s="30" t="n">
        <f aca="false">IF(Diagramme!B$9&lt;$A26,-9.81-(0.601*Diagramme!B$7*(Diagramme!B$5/1000)^2*PI()/4*C25^2)/H25*1000,(Diagramme!B$3/1000000-Diagramme!B$1/1000000)*Diagramme!B$2*100000/(Diagramme!B$3/1000000-Diagramme!B$1/1000000+$A26*(Diagramme!B$4/1000)^2*PI()/4)*(Diagramme!B$4/1000)^2*PI()/4/(Diagramme!B$8*1000*(Diagramme!B$1/1000000-$A26*(Diagramme!B$4/1000)^2*PI()/4)+Diagramme!B$6/1000)-9.81-(0.601*Diagramme!B$7*(Diagramme!B$5/1000)^2*PI()/4*C25^2)/H25*1000)</f>
        <v>643.911552780527</v>
      </c>
      <c r="C26" s="30" t="n">
        <f aca="false">IF((C25^2+2*B26*($A26-$A25))&lt;0,0,SQRT(C25^2+2*B26*($A26-$A25)))</f>
        <v>17.3508356463657</v>
      </c>
      <c r="D26" s="30" t="n">
        <f aca="false">0.98*SQRT(2*G26*100000/(Diagramme!$B$8*1000))</f>
        <v>41.4149622839653</v>
      </c>
      <c r="E26" s="30" t="n">
        <f aca="false">IF(D26&gt;C26,B26,"x")</f>
        <v>643.911552780527</v>
      </c>
      <c r="F26" s="30" t="n">
        <f aca="false">(F25+1000*2*($A26-$A25)/(C26+F25))</f>
        <v>23.9817349058293</v>
      </c>
      <c r="G26" s="31" t="n">
        <f aca="false">IF(B26=-9.81,0,(Diagramme!B$3/1000000-Diagramme!B$1/1000000)*Diagramme!B$2*100000/(Diagramme!B$3/1000000-Diagramme!B$1/1000000+$A26*(Diagramme!B$4/1000)^2*PI()/4)/100000)</f>
        <v>8.92960798095725</v>
      </c>
      <c r="H26" s="30" t="n">
        <f aca="false">IF(B26&lt;0,Diagramme!B$6,(Diagramme!B$8*1000*(Diagramme!B$1/1000000-$A26*(Diagramme!B$4/1000)^2*PI()/4)+Diagramme!B$6/1000)*1000)</f>
        <v>428.601776313845</v>
      </c>
      <c r="I26" s="32" t="n">
        <f aca="false">(0.601*Diagramme!B$7*(Diagramme!B$5/1000)^2*PI()/4*C25^2)</f>
        <v>0.348223445344371</v>
      </c>
      <c r="J26" s="30" t="n">
        <f aca="false">IF(Diagramme!C$9&lt;$A26,-9.81-(0.601*Diagramme!C$7*(Diagramme!C$5/1000)^2*PI()/4*K25^2)/N25*1000,(Diagramme!C$3/1000000-Diagramme!C$1/1000000)*Diagramme!C$2*100000/(Diagramme!C$3/1000000-Diagramme!C$1/1000000+$A26*(Diagramme!C$4/1000)^2*PI()/4)*(Diagramme!C$4/1000)^2*PI()/4/(Diagramme!C$8*1000*(Diagramme!C$1/1000000-$A26*(Diagramme!C$4/1000)^2*PI()/4)+Diagramme!C$6/1000)-9.81-(0.601*Diagramme!C$7*(Diagramme!C$5/1000)^2*PI()/4*K25^2)/N25*1000)</f>
        <v>317.057087743269</v>
      </c>
      <c r="K26" s="30" t="n">
        <f aca="false">IF((K25^2+2*J26*($A26-$A25))&lt;0,0,SQRT(K25^2+2*J26*($A26-$A25)))</f>
        <v>12.1726245792973</v>
      </c>
      <c r="L26" s="30" t="n">
        <f aca="false">(L25+1000*2*($A26-$A25)/(K26+L25))</f>
        <v>26.779313250758</v>
      </c>
      <c r="M26" s="31" t="n">
        <f aca="false">IF(J26=-9.81,0,(Diagramme!C$3/1000000-Diagramme!C$1/1000000)*Diagramme!C$2*100000/(Diagramme!C$3/1000000-Diagramme!C$1/1000000+$A26*(Diagramme!C$4/1000)^2*PI()/4)/100000)</f>
        <v>4.46480399047862</v>
      </c>
      <c r="N26" s="30" t="n">
        <f aca="false">IF(J26&lt;0,Diagramme!C$6,(Diagramme!C$8*1000*(Diagramme!C$1/1000000-$A26*(Diagramme!C$4/1000)^2*PI()/4)+Diagramme!C$6/1000)*1000)</f>
        <v>428.601776313845</v>
      </c>
      <c r="O26" s="32" t="n">
        <f aca="false">(0.601*Diagramme!C$7*(Diagramme!C$5/1000)^2*PI()/4*K25^2)</f>
        <v>0.171386837862752</v>
      </c>
      <c r="P26" s="30" t="n">
        <f aca="false">IF(Diagramme!D$9&lt;$A26,-9.81-(0.601*Diagramme!D$7*(Diagramme!D$5/1000)^2*PI()/4*Q25^2)/T25*1000,(Diagramme!D$3/1000000-Diagramme!D$1/1000000)*Diagramme!D$2*100000/(Diagramme!D$3/1000000-Diagramme!D$1/1000000+$A26*(Diagramme!D$4/1000)^2*PI()/4)*(Diagramme!D$4/1000)^2*PI()/4/(Diagramme!D$8*1000*(Diagramme!D$1/1000000-$A26*(Diagramme!D$4/1000)^2*PI()/4)+Diagramme!D$6/1000)-9.81-(0.601*Diagramme!D$7*(Diagramme!D$5/1000)^2*PI()/4*Q25^2)/T25*1000)</f>
        <v>490.813699298561</v>
      </c>
      <c r="Q26" s="30" t="n">
        <f aca="false">IF((Q25^2+2*P26*($A26-$A25))&lt;0,0,SQRT(Q25^2+2*P26*($A26-$A25)))</f>
        <v>15.1495692927834</v>
      </c>
      <c r="R26" s="30" t="n">
        <f aca="false">(R25+1000*2*($A26-$A25)/(Q26+R25))</f>
        <v>25.0864796055167</v>
      </c>
      <c r="S26" s="31" t="n">
        <f aca="false">IF(P26=-9.81,0,(Diagramme!D$3/1000000-Diagramme!D$1/1000000)*Diagramme!D$2*100000/(Diagramme!D$3/1000000-Diagramme!D$1/1000000+$A26*(Diagramme!D$4/1000)^2*PI()/4)/100000)</f>
        <v>9.33003072068842</v>
      </c>
      <c r="T26" s="30" t="n">
        <f aca="false">IF(P26&lt;0,Diagramme!D$6,(Diagramme!D$8*1000*(Diagramme!D$1/1000000-$A26*(Diagramme!D$4/1000)^2*PI()/4)+Diagramme!D$6/1000)*1000)</f>
        <v>584.601776313845</v>
      </c>
      <c r="U26" s="32" t="n">
        <f aca="false">(0.601*Diagramme!D$7*(Diagramme!D$5/1000)^2*PI()/4*Q25^2)</f>
        <v>0.448452884354986</v>
      </c>
      <c r="V26" s="30" t="n">
        <f aca="false">IF(Diagramme!E$9&lt;$A26,-9.81-(0.601*Diagramme!E$7*(Diagramme!E$5/1000)^2*PI()/4*W25^2)/Z25*1000,(Diagramme!E$3/1000000-Diagramme!E$1/1000000)*Diagramme!E$2*100000/(Diagramme!E$3/1000000-Diagramme!E$1/1000000+$A26*(Diagramme!E$4/1000)^2*PI()/4)*(Diagramme!E$4/1000)^2*PI()/4/(Diagramme!E$8*1000*(Diagramme!E$1/1000000-$A26*(Diagramme!E$4/1000)^2*PI()/4)+Diagramme!E$6/1000)-9.81-(0.601*Diagramme!E$7*(Diagramme!E$5/1000)^2*PI()/4*W25^2)/Z25*1000)</f>
        <v>240.509680175254</v>
      </c>
      <c r="W26" s="30" t="n">
        <f aca="false">IF((W25^2+2*V26*($A26-$A25))&lt;0,0,SQRT(W25^2+2*V26*($A26-$A25)))</f>
        <v>10.6019873234773</v>
      </c>
      <c r="X26" s="30" t="n">
        <f aca="false">(X25+1000*2*($A26-$A25)/(W26+X25))</f>
        <v>27.8429355696115</v>
      </c>
      <c r="Y26" s="31" t="n">
        <f aca="false">IF(V26=-9.81,0,(Diagramme!E$3/1000000-Diagramme!E$1/1000000)*Diagramme!E$2*100000/(Diagramme!E$3/1000000-Diagramme!E$1/1000000+$A26*(Diagramme!E$4/1000)^2*PI()/4)/100000)</f>
        <v>4.66501536034421</v>
      </c>
      <c r="Z26" s="30" t="n">
        <f aca="false">IF(V26&lt;0,Diagramme!E$6,(Diagramme!E$8*1000*(Diagramme!E$1/1000000-$A26*(Diagramme!E$4/1000)^2*PI()/4)+Diagramme!E$6/1000)*1000)</f>
        <v>584.601776313845</v>
      </c>
      <c r="AA26" s="32" t="n">
        <f aca="false">(0.601*Diagramme!E$7*(Diagramme!E$5/1000)^2*PI()/4*W25^2)</f>
        <v>0.219624102461149</v>
      </c>
    </row>
    <row r="27" customFormat="false" ht="12.75" hidden="false" customHeight="false" outlineLevel="0" collapsed="false">
      <c r="A27" s="26" t="n">
        <f aca="false">A26+A$3</f>
        <v>0.25</v>
      </c>
      <c r="B27" s="30" t="n">
        <f aca="false">IF(Diagramme!B$9&lt;$A27,-9.81-(0.601*Diagramme!B$7*(Diagramme!B$5/1000)^2*PI()/4*C26^2)/H26*1000,(Diagramme!B$3/1000000-Diagramme!B$1/1000000)*Diagramme!B$2*100000/(Diagramme!B$3/1000000-Diagramme!B$1/1000000+$A27*(Diagramme!B$4/1000)^2*PI()/4)*(Diagramme!B$4/1000)^2*PI()/4/(Diagramme!B$8*1000*(Diagramme!B$1/1000000-$A27*(Diagramme!B$4/1000)^2*PI()/4)+Diagramme!B$6/1000)-9.81-(0.601*Diagramme!B$7*(Diagramme!B$5/1000)^2*PI()/4*C26^2)/H26*1000)</f>
        <v>645.774688411321</v>
      </c>
      <c r="C27" s="30" t="n">
        <f aca="false">IF((C26^2+2*B27*($A27-$A26))&lt;0,0,SQRT(C26^2+2*B27*($A27-$A26)))</f>
        <v>17.719113730529</v>
      </c>
      <c r="D27" s="30" t="n">
        <f aca="false">0.98*SQRT(2*G27*100000/(Diagramme!$B$8*1000))</f>
        <v>41.322915387074</v>
      </c>
      <c r="E27" s="30" t="n">
        <f aca="false">IF(D27&gt;C27,B27,"x")</f>
        <v>645.774688411321</v>
      </c>
      <c r="F27" s="30" t="n">
        <f aca="false">(F26+1000*2*($A27-$A26)/(C27+F26))</f>
        <v>24.4613414523149</v>
      </c>
      <c r="G27" s="31" t="n">
        <f aca="false">IF(B27=-9.81,0,(Diagramme!B$3/1000000-Diagramme!B$1/1000000)*Diagramme!B$2*100000/(Diagramme!B$3/1000000-Diagramme!B$1/1000000+$A27*(Diagramme!B$4/1000)^2*PI()/4)/100000)</f>
        <v>8.88995905917991</v>
      </c>
      <c r="H27" s="30" t="n">
        <f aca="false">IF(B27&lt;0,Diagramme!B$6,(Diagramme!B$8*1000*(Diagramme!B$1/1000000-$A27*(Diagramme!B$4/1000)^2*PI()/4)+Diagramme!B$6/1000)*1000)</f>
        <v>425.460183660255</v>
      </c>
      <c r="I27" s="32" t="n">
        <f aca="false">(0.601*Diagramme!B$7*(Diagramme!B$5/1000)^2*PI()/4*C26^2)</f>
        <v>0.363785270497266</v>
      </c>
      <c r="J27" s="30" t="n">
        <f aca="false">IF(Diagramme!C$9&lt;$A27,-9.81-(0.601*Diagramme!C$7*(Diagramme!C$5/1000)^2*PI()/4*K26^2)/N26*1000,(Diagramme!C$3/1000000-Diagramme!C$1/1000000)*Diagramme!C$2*100000/(Diagramme!C$3/1000000-Diagramme!C$1/1000000+$A27*(Diagramme!C$4/1000)^2*PI()/4)*(Diagramme!C$4/1000)^2*PI()/4/(Diagramme!C$8*1000*(Diagramme!C$1/1000000-$A27*(Diagramme!C$4/1000)^2*PI()/4)+Diagramme!C$6/1000)-9.81-(0.601*Diagramme!C$7*(Diagramme!C$5/1000)^2*PI()/4*K26^2)/N26*1000)</f>
        <v>317.988978043245</v>
      </c>
      <c r="K27" s="30" t="n">
        <f aca="false">IF((K26^2+2*J27*($A27-$A26))&lt;0,0,SQRT(K26^2+2*J27*($A27-$A26)))</f>
        <v>12.4311129312454</v>
      </c>
      <c r="L27" s="30" t="n">
        <f aca="false">(L26+1000*2*($A27-$A26)/(K27+L26))</f>
        <v>27.2893816674379</v>
      </c>
      <c r="M27" s="31" t="n">
        <f aca="false">IF(J27=-9.81,0,(Diagramme!C$3/1000000-Diagramme!C$1/1000000)*Diagramme!C$2*100000/(Diagramme!C$3/1000000-Diagramme!C$1/1000000+$A27*(Diagramme!C$4/1000)^2*PI()/4)/100000)</f>
        <v>4.44497952958995</v>
      </c>
      <c r="N27" s="30" t="n">
        <f aca="false">IF(J27&lt;0,Diagramme!C$6,(Diagramme!C$8*1000*(Diagramme!C$1/1000000-$A27*(Diagramme!C$4/1000)^2*PI()/4)+Diagramme!C$6/1000)*1000)</f>
        <v>425.460183660255</v>
      </c>
      <c r="O27" s="32" t="n">
        <f aca="false">(0.601*Diagramme!C$7*(Diagramme!C$5/1000)^2*PI()/4*K26^2)</f>
        <v>0.179049360676081</v>
      </c>
      <c r="P27" s="30" t="n">
        <f aca="false">IF(Diagramme!D$9&lt;$A27,-9.81-(0.601*Diagramme!D$7*(Diagramme!D$5/1000)^2*PI()/4*Q26^2)/T26*1000,(Diagramme!D$3/1000000-Diagramme!D$1/1000000)*Diagramme!D$2*100000/(Diagramme!D$3/1000000-Diagramme!D$1/1000000+$A27*(Diagramme!D$4/1000)^2*PI()/4)*(Diagramme!D$4/1000)^2*PI()/4/(Diagramme!D$8*1000*(Diagramme!D$1/1000000-$A27*(Diagramme!D$4/1000)^2*PI()/4)+Diagramme!D$6/1000)-9.81-(0.601*Diagramme!D$7*(Diagramme!D$5/1000)^2*PI()/4*Q26^2)/T26*1000)</f>
        <v>492.080998726671</v>
      </c>
      <c r="Q27" s="30" t="n">
        <f aca="false">IF((Q26^2+2*P27*($A27-$A26))&lt;0,0,SQRT(Q26^2+2*P27*($A27-$A26)))</f>
        <v>15.4709750737108</v>
      </c>
      <c r="R27" s="30" t="n">
        <f aca="false">(R26+1000*2*($A27-$A26)/(Q27+R26))</f>
        <v>25.5796071984138</v>
      </c>
      <c r="S27" s="31" t="n">
        <f aca="false">IF(P27=-9.81,0,(Diagramme!D$3/1000000-Diagramme!D$1/1000000)*Diagramme!D$2*100000/(Diagramme!D$3/1000000-Diagramme!D$1/1000000+$A27*(Diagramme!D$4/1000)^2*PI()/4)/100000)</f>
        <v>9.30405808282</v>
      </c>
      <c r="T27" s="30" t="n">
        <f aca="false">IF(P27&lt;0,Diagramme!D$6,(Diagramme!D$8*1000*(Diagramme!D$1/1000000-$A27*(Diagramme!D$4/1000)^2*PI()/4)+Diagramme!D$6/1000)*1000)</f>
        <v>581.460183660255</v>
      </c>
      <c r="U27" s="32" t="n">
        <f aca="false">(0.601*Diagramme!D$7*(Diagramme!D$5/1000)^2*PI()/4*Q26^2)</f>
        <v>0.468490540814642</v>
      </c>
      <c r="V27" s="30" t="n">
        <f aca="false">IF(Diagramme!E$9&lt;$A27,-9.81-(0.601*Diagramme!E$7*(Diagramme!E$5/1000)^2*PI()/4*W26^2)/Z26*1000,(Diagramme!E$3/1000000-Diagramme!E$1/1000000)*Diagramme!E$2*100000/(Diagramme!E$3/1000000-Diagramme!E$1/1000000+$A27*(Diagramme!E$4/1000)^2*PI()/4)*(Diagramme!E$4/1000)^2*PI()/4/(Diagramme!E$8*1000*(Diagramme!E$1/1000000-$A27*(Diagramme!E$4/1000)^2*PI()/4)+Diagramme!E$6/1000)-9.81-(0.601*Diagramme!E$7*(Diagramme!E$5/1000)^2*PI()/4*W26^2)/Z26*1000)</f>
        <v>241.143713961242</v>
      </c>
      <c r="W27" s="30" t="n">
        <f aca="false">IF((W26^2+2*V27*($A27-$A26))&lt;0,0,SQRT(W26^2+2*V27*($A27-$A26)))</f>
        <v>10.827049897659</v>
      </c>
      <c r="X27" s="30" t="n">
        <f aca="false">(X26+1000*2*($A27-$A26)/(W27+X26))</f>
        <v>28.3601325573613</v>
      </c>
      <c r="Y27" s="31" t="n">
        <f aca="false">IF(V27=-9.81,0,(Diagramme!E$3/1000000-Diagramme!E$1/1000000)*Diagramme!E$2*100000/(Diagramme!E$3/1000000-Diagramme!E$1/1000000+$A27*(Diagramme!E$4/1000)^2*PI()/4)/100000)</f>
        <v>4.65202904141</v>
      </c>
      <c r="Z27" s="30" t="n">
        <f aca="false">IF(V27&lt;0,Diagramme!E$6,(Diagramme!E$8*1000*(Diagramme!E$1/1000000-$A27*(Diagramme!E$4/1000)^2*PI()/4)+Diagramme!E$6/1000)*1000)</f>
        <v>581.460183660255</v>
      </c>
      <c r="AA27" s="32" t="n">
        <f aca="false">(0.601*Diagramme!E$7*(Diagramme!E$5/1000)^2*PI()/4*W26^2)</f>
        <v>0.229443001879524</v>
      </c>
    </row>
    <row r="28" customFormat="false" ht="12.75" hidden="false" customHeight="false" outlineLevel="0" collapsed="false">
      <c r="A28" s="26" t="n">
        <f aca="false">A27+A$3</f>
        <v>0.26</v>
      </c>
      <c r="B28" s="30" t="n">
        <f aca="false">IF(Diagramme!B$9&lt;$A28,-9.81-(0.601*Diagramme!B$7*(Diagramme!B$5/1000)^2*PI()/4*C27^2)/H27*1000,(Diagramme!B$3/1000000-Diagramme!B$1/1000000)*Diagramme!B$2*100000/(Diagramme!B$3/1000000-Diagramme!B$1/1000000+$A28*(Diagramme!B$4/1000)^2*PI()/4)*(Diagramme!B$4/1000)^2*PI()/4/(Diagramme!B$8*1000*(Diagramme!B$1/1000000-$A28*(Diagramme!B$4/1000)^2*PI()/4)+Diagramme!B$6/1000)-9.81-(0.601*Diagramme!B$7*(Diagramme!B$5/1000)^2*PI()/4*C27^2)/H27*1000)</f>
        <v>647.691518567633</v>
      </c>
      <c r="C28" s="30" t="n">
        <f aca="false">IF((C27^2+2*B28*($A28-$A27))&lt;0,0,SQRT(C27^2+2*B28*($A28-$A27)))</f>
        <v>18.0809519043322</v>
      </c>
      <c r="D28" s="30" t="n">
        <f aca="false">0.98*SQRT(2*G28*100000/(Diagramme!$B$8*1000))</f>
        <v>41.2314795116053</v>
      </c>
      <c r="E28" s="30" t="n">
        <f aca="false">IF(D28&gt;C28,B28,"x")</f>
        <v>647.691518567633</v>
      </c>
      <c r="F28" s="30" t="n">
        <f aca="false">(F27+1000*2*($A28-$A27)/(C28+F27))</f>
        <v>24.9314618530261</v>
      </c>
      <c r="G28" s="31" t="n">
        <f aca="false">IF(B28=-9.81,0,(Diagramme!B$3/1000000-Diagramme!B$1/1000000)*Diagramme!B$2*100000/(Diagramme!B$3/1000000-Diagramme!B$1/1000000+$A28*(Diagramme!B$4/1000)^2*PI()/4)/100000)</f>
        <v>8.85066067636362</v>
      </c>
      <c r="H28" s="30" t="n">
        <f aca="false">IF(B28&lt;0,Diagramme!B$6,(Diagramme!B$8*1000*(Diagramme!B$1/1000000-$A28*(Diagramme!B$4/1000)^2*PI()/4)+Diagramme!B$6/1000)*1000)</f>
        <v>422.318591006665</v>
      </c>
      <c r="I28" s="32" t="n">
        <f aca="false">(0.601*Diagramme!B$7*(Diagramme!B$5/1000)^2*PI()/4*C27^2)</f>
        <v>0.379392123248745</v>
      </c>
      <c r="J28" s="30" t="n">
        <f aca="false">IF(Diagramme!C$9&lt;$A28,-9.81-(0.601*Diagramme!C$7*(Diagramme!C$5/1000)^2*PI()/4*K27^2)/N27*1000,(Diagramme!C$3/1000000-Diagramme!C$1/1000000)*Diagramme!C$2*100000/(Diagramme!C$3/1000000-Diagramme!C$1/1000000+$A28*(Diagramme!C$4/1000)^2*PI()/4)*(Diagramme!C$4/1000)^2*PI()/4/(Diagramme!C$8*1000*(Diagramme!C$1/1000000-$A28*(Diagramme!C$4/1000)^2*PI()/4)+Diagramme!C$6/1000)-9.81-(0.601*Diagramme!C$7*(Diagramme!C$5/1000)^2*PI()/4*K27^2)/N27*1000)</f>
        <v>318.947720350106</v>
      </c>
      <c r="K28" s="30" t="n">
        <f aca="false">IF((K27^2+2*J28*($A28-$A27))&lt;0,0,SQRT(K27^2+2*J28*($A28-$A27)))</f>
        <v>12.6850905836884</v>
      </c>
      <c r="L28" s="30" t="n">
        <f aca="false">(L27+1000*2*($A28-$A27)/(K28+L27))</f>
        <v>27.7897009680745</v>
      </c>
      <c r="M28" s="31" t="n">
        <f aca="false">IF(J28=-9.81,0,(Diagramme!C$3/1000000-Diagramme!C$1/1000000)*Diagramme!C$2*100000/(Diagramme!C$3/1000000-Diagramme!C$1/1000000+$A28*(Diagramme!C$4/1000)^2*PI()/4)/100000)</f>
        <v>4.42533033818181</v>
      </c>
      <c r="N28" s="30" t="n">
        <f aca="false">IF(J28&lt;0,Diagramme!C$6,(Diagramme!C$8*1000*(Diagramme!C$1/1000000-$A28*(Diagramme!C$4/1000)^2*PI()/4)+Diagramme!C$6/1000)*1000)</f>
        <v>422.318591006665</v>
      </c>
      <c r="O28" s="32" t="n">
        <f aca="false">(0.601*Diagramme!C$7*(Diagramme!C$5/1000)^2*PI()/4*K27^2)</f>
        <v>0.186734405082395</v>
      </c>
      <c r="P28" s="30" t="n">
        <f aca="false">IF(Diagramme!D$9&lt;$A28,-9.81-(0.601*Diagramme!D$7*(Diagramme!D$5/1000)^2*PI()/4*Q27^2)/T27*1000,(Diagramme!D$3/1000000-Diagramme!D$1/1000000)*Diagramme!D$2*100000/(Diagramme!D$3/1000000-Diagramme!D$1/1000000+$A28*(Diagramme!D$4/1000)^2*PI()/4)*(Diagramme!D$4/1000)^2*PI()/4/(Diagramme!D$8*1000*(Diagramme!D$1/1000000-$A28*(Diagramme!D$4/1000)^2*PI()/4)+Diagramme!D$6/1000)-9.81-(0.601*Diagramme!D$7*(Diagramme!D$5/1000)^2*PI()/4*Q27^2)/T27*1000)</f>
        <v>493.369813571963</v>
      </c>
      <c r="Q28" s="30" t="n">
        <f aca="false">IF((Q27^2+2*P28*($A28-$A27))&lt;0,0,SQRT(Q27^2+2*P28*($A28-$A27)))</f>
        <v>15.7866546805465</v>
      </c>
      <c r="R28" s="30" t="n">
        <f aca="false">(R27+1000*2*($A28-$A27)/(Q28+R27))</f>
        <v>26.0630929931545</v>
      </c>
      <c r="S28" s="31" t="n">
        <f aca="false">IF(P28=-9.81,0,(Diagramme!D$3/1000000-Diagramme!D$1/1000000)*Diagramme!D$2*100000/(Diagramme!D$3/1000000-Diagramme!D$1/1000000+$A28*(Diagramme!D$4/1000)^2*PI()/4)/100000)</f>
        <v>9.27822964710543</v>
      </c>
      <c r="T28" s="30" t="n">
        <f aca="false">IF(P28&lt;0,Diagramme!D$6,(Diagramme!D$8*1000*(Diagramme!D$1/1000000-$A28*(Diagramme!D$4/1000)^2*PI()/4)+Diagramme!D$6/1000)*1000)</f>
        <v>578.318591006665</v>
      </c>
      <c r="U28" s="32" t="n">
        <f aca="false">(0.601*Diagramme!D$7*(Diagramme!D$5/1000)^2*PI()/4*Q27^2)</f>
        <v>0.488579935256771</v>
      </c>
      <c r="V28" s="30" t="n">
        <f aca="false">IF(Diagramme!E$9&lt;$A28,-9.81-(0.601*Diagramme!E$7*(Diagramme!E$5/1000)^2*PI()/4*W27^2)/Z27*1000,(Diagramme!E$3/1000000-Diagramme!E$1/1000000)*Diagramme!E$2*100000/(Diagramme!E$3/1000000-Diagramme!E$1/1000000+$A28*(Diagramme!E$4/1000)^2*PI()/4)*(Diagramme!E$4/1000)^2*PI()/4/(Diagramme!E$8*1000*(Diagramme!E$1/1000000-$A28*(Diagramme!E$4/1000)^2*PI()/4)+Diagramme!E$6/1000)-9.81-(0.601*Diagramme!E$7*(Diagramme!E$5/1000)^2*PI()/4*W27^2)/Z27*1000)</f>
        <v>241.788509579088</v>
      </c>
      <c r="W28" s="30" t="n">
        <f aca="false">IF((W27^2+2*V28*($A28-$A27))&lt;0,0,SQRT(W27^2+2*V28*($A28-$A27)))</f>
        <v>11.048112041339</v>
      </c>
      <c r="X28" s="30" t="n">
        <f aca="false">(X27+1000*2*($A28-$A27)/(W28+X27))</f>
        <v>28.8676405725917</v>
      </c>
      <c r="Y28" s="31" t="n">
        <f aca="false">IF(V28=-9.81,0,(Diagramme!E$3/1000000-Diagramme!E$1/1000000)*Diagramme!E$2*100000/(Diagramme!E$3/1000000-Diagramme!E$1/1000000+$A28*(Diagramme!E$4/1000)^2*PI()/4)/100000)</f>
        <v>4.63911482355272</v>
      </c>
      <c r="Z28" s="30" t="n">
        <f aca="false">IF(V28&lt;0,Diagramme!E$6,(Diagramme!E$8*1000*(Diagramme!E$1/1000000-$A28*(Diagramme!E$4/1000)^2*PI()/4)+Diagramme!E$6/1000)*1000)</f>
        <v>578.318591006665</v>
      </c>
      <c r="AA28" s="32" t="n">
        <f aca="false">(0.601*Diagramme!E$7*(Diagramme!E$5/1000)^2*PI()/4*W27^2)</f>
        <v>0.23928778596902</v>
      </c>
    </row>
    <row r="29" customFormat="false" ht="12.75" hidden="false" customHeight="false" outlineLevel="0" collapsed="false">
      <c r="A29" s="26" t="n">
        <f aca="false">A28+A$3</f>
        <v>0.27</v>
      </c>
      <c r="B29" s="30" t="n">
        <f aca="false">IF(Diagramme!B$9&lt;$A29,-9.81-(0.601*Diagramme!B$7*(Diagramme!B$5/1000)^2*PI()/4*C28^2)/H28*1000,(Diagramme!B$3/1000000-Diagramme!B$1/1000000)*Diagramme!B$2*100000/(Diagramme!B$3/1000000-Diagramme!B$1/1000000+$A29*(Diagramme!B$4/1000)^2*PI()/4)*(Diagramme!B$4/1000)^2*PI()/4/(Diagramme!B$8*1000*(Diagramme!B$1/1000000-$A29*(Diagramme!B$4/1000)^2*PI()/4)+Diagramme!B$6/1000)-9.81-(0.601*Diagramme!B$7*(Diagramme!B$5/1000)^2*PI()/4*C28^2)/H28*1000)</f>
        <v>649.662900694678</v>
      </c>
      <c r="C29" s="30" t="n">
        <f aca="false">IF((C28^2+2*B29*($A29-$A28))&lt;0,0,SQRT(C28^2+2*B29*($A29-$A28)))</f>
        <v>18.4367589283113</v>
      </c>
      <c r="D29" s="30" t="n">
        <f aca="false">0.98*SQRT(2*G29*100000/(Diagramme!$B$8*1000))</f>
        <v>41.1406479272483</v>
      </c>
      <c r="E29" s="30" t="n">
        <f aca="false">IF(D29&gt;C29,B29,"x")</f>
        <v>649.662900694678</v>
      </c>
      <c r="F29" s="30" t="n">
        <f aca="false">(F28+1000*2*($A29-$A28)/(C29+F28))</f>
        <v>25.3926290311964</v>
      </c>
      <c r="G29" s="31" t="n">
        <f aca="false">IF(B29=-9.81,0,(Diagramme!B$3/1000000-Diagramme!B$1/1000000)*Diagramme!B$2*100000/(Diagramme!B$3/1000000-Diagramme!B$1/1000000+$A29*(Diagramme!B$4/1000)^2*PI()/4)/100000)</f>
        <v>8.81170820425761</v>
      </c>
      <c r="H29" s="30" t="n">
        <f aca="false">IF(B29&lt;0,Diagramme!B$6,(Diagramme!B$8*1000*(Diagramme!B$1/1000000-$A29*(Diagramme!B$4/1000)^2*PI()/4)+Diagramme!B$6/1000)*1000)</f>
        <v>419.176998353076</v>
      </c>
      <c r="I29" s="32" t="n">
        <f aca="false">(0.601*Diagramme!B$7*(Diagramme!B$5/1000)^2*PI()/4*C28^2)</f>
        <v>0.395045301268985</v>
      </c>
      <c r="J29" s="30" t="n">
        <f aca="false">IF(Diagramme!C$9&lt;$A29,-9.81-(0.601*Diagramme!C$7*(Diagramme!C$5/1000)^2*PI()/4*K28^2)/N28*1000,(Diagramme!C$3/1000000-Diagramme!C$1/1000000)*Diagramme!C$2*100000/(Diagramme!C$3/1000000-Diagramme!C$1/1000000+$A29*(Diagramme!C$4/1000)^2*PI()/4)*(Diagramme!C$4/1000)^2*PI()/4/(Diagramme!C$8*1000*(Diagramme!C$1/1000000-$A29*(Diagramme!C$4/1000)^2*PI()/4)+Diagramme!C$6/1000)-9.81-(0.601*Diagramme!C$7*(Diagramme!C$5/1000)^2*PI()/4*K28^2)/N28*1000)</f>
        <v>319.933743492061</v>
      </c>
      <c r="K29" s="30" t="n">
        <f aca="false">IF((K28^2+2*J29*($A29-$A28))&lt;0,0,SQRT(K28^2+2*J29*($A29-$A28)))</f>
        <v>12.9348443356007</v>
      </c>
      <c r="L29" s="30" t="n">
        <f aca="false">(L28+1000*2*($A29-$A28)/(K29+L28))</f>
        <v>28.280805284915</v>
      </c>
      <c r="M29" s="31" t="n">
        <f aca="false">IF(J29=-9.81,0,(Diagramme!C$3/1000000-Diagramme!C$1/1000000)*Diagramme!C$2*100000/(Diagramme!C$3/1000000-Diagramme!C$1/1000000+$A29*(Diagramme!C$4/1000)^2*PI()/4)/100000)</f>
        <v>4.40585410212881</v>
      </c>
      <c r="N29" s="30" t="n">
        <f aca="false">IF(J29&lt;0,Diagramme!C$6,(Diagramme!C$8*1000*(Diagramme!C$1/1000000-$A29*(Diagramme!C$4/1000)^2*PI()/4)+Diagramme!C$6/1000)*1000)</f>
        <v>419.176998353076</v>
      </c>
      <c r="O29" s="32" t="n">
        <f aca="false">(0.601*Diagramme!C$7*(Diagramme!C$5/1000)^2*PI()/4*K28^2)</f>
        <v>0.194442620031435</v>
      </c>
      <c r="P29" s="30" t="n">
        <f aca="false">IF(Diagramme!D$9&lt;$A29,-9.81-(0.601*Diagramme!D$7*(Diagramme!D$5/1000)^2*PI()/4*Q28^2)/T28*1000,(Diagramme!D$3/1000000-Diagramme!D$1/1000000)*Diagramme!D$2*100000/(Diagramme!D$3/1000000-Diagramme!D$1/1000000+$A29*(Diagramme!D$4/1000)^2*PI()/4)*(Diagramme!D$4/1000)^2*PI()/4/(Diagramme!D$8*1000*(Diagramme!D$1/1000000-$A29*(Diagramme!D$4/1000)^2*PI()/4)+Diagramme!D$6/1000)-9.81-(0.601*Diagramme!D$7*(Diagramme!D$5/1000)^2*PI()/4*Q28^2)/T28*1000)</f>
        <v>494.680429496493</v>
      </c>
      <c r="Q29" s="30" t="n">
        <f aca="false">IF((Q28^2+2*P29*($A29-$A28))&lt;0,0,SQRT(Q28^2+2*P29*($A29-$A28)))</f>
        <v>16.0969585510043</v>
      </c>
      <c r="R29" s="30" t="n">
        <f aca="false">(R28+1000*2*($A29-$A28)/(Q29+R28))</f>
        <v>26.5374757148893</v>
      </c>
      <c r="S29" s="31" t="n">
        <f aca="false">IF(P29=-9.81,0,(Diagramme!D$3/1000000-Diagramme!D$1/1000000)*Diagramme!D$2*100000/(Diagramme!D$3/1000000-Diagramme!D$1/1000000+$A29*(Diagramme!D$4/1000)^2*PI()/4)/100000)</f>
        <v>9.25254421593655</v>
      </c>
      <c r="T29" s="30" t="n">
        <f aca="false">IF(P29&lt;0,Diagramme!D$6,(Diagramme!D$8*1000*(Diagramme!D$1/1000000-$A29*(Diagramme!D$4/1000)^2*PI()/4)+Diagramme!D$6/1000)*1000)</f>
        <v>575.176998353076</v>
      </c>
      <c r="U29" s="32" t="n">
        <f aca="false">(0.601*Diagramme!D$7*(Diagramme!D$5/1000)^2*PI()/4*Q28^2)</f>
        <v>0.508721946056486</v>
      </c>
      <c r="V29" s="30" t="n">
        <f aca="false">IF(Diagramme!E$9&lt;$A29,-9.81-(0.601*Diagramme!E$7*(Diagramme!E$5/1000)^2*PI()/4*W28^2)/Z28*1000,(Diagramme!E$3/1000000-Diagramme!E$1/1000000)*Diagramme!E$2*100000/(Diagramme!E$3/1000000-Diagramme!E$1/1000000+$A29*(Diagramme!E$4/1000)^2*PI()/4)*(Diagramme!E$4/1000)^2*PI()/4/(Diagramme!E$8*1000*(Diagramme!E$1/1000000-$A29*(Diagramme!E$4/1000)^2*PI()/4)+Diagramme!E$6/1000)-9.81-(0.601*Diagramme!E$7*(Diagramme!E$5/1000)^2*PI()/4*W28^2)/Z28*1000)</f>
        <v>242.444209926723</v>
      </c>
      <c r="W29" s="30" t="n">
        <f aca="false">IF((W28^2+2*V29*($A29-$A28))&lt;0,0,SQRT(W28^2+2*V29*($A29-$A28)))</f>
        <v>11.2654189392367</v>
      </c>
      <c r="X29" s="30" t="n">
        <f aca="false">(X28+1000*2*($A29-$A28)/(W29+X28))</f>
        <v>29.3659828431107</v>
      </c>
      <c r="Y29" s="31" t="n">
        <f aca="false">IF(V29=-9.81,0,(Diagramme!E$3/1000000-Diagramme!E$1/1000000)*Diagramme!E$2*100000/(Diagramme!E$3/1000000-Diagramme!E$1/1000000+$A29*(Diagramme!E$4/1000)^2*PI()/4)/100000)</f>
        <v>4.62627210796827</v>
      </c>
      <c r="Z29" s="30" t="n">
        <f aca="false">IF(V29&lt;0,Diagramme!E$6,(Diagramme!E$8*1000*(Diagramme!E$1/1000000-$A29*(Diagramme!E$4/1000)^2*PI()/4)+Diagramme!E$6/1000)*1000)</f>
        <v>575.176998353076</v>
      </c>
      <c r="AA29" s="32" t="n">
        <f aca="false">(0.601*Diagramme!E$7*(Diagramme!E$5/1000)^2*PI()/4*W28^2)</f>
        <v>0.249158894085525</v>
      </c>
    </row>
    <row r="30" customFormat="false" ht="12.75" hidden="false" customHeight="false" outlineLevel="0" collapsed="false">
      <c r="A30" s="26" t="n">
        <f aca="false">A29+A$3</f>
        <v>0.28</v>
      </c>
      <c r="B30" s="30" t="n">
        <f aca="false">IF(Diagramme!B$9&lt;$A30,-9.81-(0.601*Diagramme!B$7*(Diagramme!B$5/1000)^2*PI()/4*C29^2)/H29*1000,(Diagramme!B$3/1000000-Diagramme!B$1/1000000)*Diagramme!B$2*100000/(Diagramme!B$3/1000000-Diagramme!B$1/1000000+$A30*(Diagramme!B$4/1000)^2*PI()/4)*(Diagramme!B$4/1000)^2*PI()/4/(Diagramme!B$8*1000*(Diagramme!B$1/1000000-$A30*(Diagramme!B$4/1000)^2*PI()/4)+Diagramme!B$6/1000)-9.81-(0.601*Diagramme!B$7*(Diagramme!B$5/1000)^2*PI()/4*C29^2)/H29*1000)</f>
        <v>651.689724217391</v>
      </c>
      <c r="C30" s="30" t="n">
        <f aca="false">IF((C29^2+2*B30*($A30-$A29))&lt;0,0,SQRT(C29^2+2*B30*($A30-$A29)))</f>
        <v>18.7869069903754</v>
      </c>
      <c r="D30" s="30" t="n">
        <f aca="false">0.98*SQRT(2*G30*100000/(Diagramme!$B$8*1000))</f>
        <v>41.0504140070239</v>
      </c>
      <c r="E30" s="30" t="n">
        <f aca="false">IF(D30&gt;C30,B30,"x")</f>
        <v>651.689724217391</v>
      </c>
      <c r="F30" s="30" t="n">
        <f aca="false">(F29+1000*2*($A30-$A29)/(C30+F29))</f>
        <v>25.8453273119171</v>
      </c>
      <c r="G30" s="31" t="n">
        <f aca="false">IF(B30=-9.81,0,(Diagramme!B$3/1000000-Diagramme!B$1/1000000)*Diagramme!B$2*100000/(Diagramme!B$3/1000000-Diagramme!B$1/1000000+$A30*(Diagramme!B$4/1000)^2*PI()/4)/100000)</f>
        <v>8.77309709573128</v>
      </c>
      <c r="H30" s="30" t="n">
        <f aca="false">IF(B30&lt;0,Diagramme!B$6,(Diagramme!B$8*1000*(Diagramme!B$1/1000000-$A30*(Diagramme!B$4/1000)^2*PI()/4)+Diagramme!B$6/1000)*1000)</f>
        <v>416.035405699486</v>
      </c>
      <c r="I30" s="32" t="n">
        <f aca="false">(0.601*Diagramme!B$7*(Diagramme!B$5/1000)^2*PI()/4*C29^2)</f>
        <v>0.410746122950591</v>
      </c>
      <c r="J30" s="30" t="n">
        <f aca="false">IF(Diagramme!C$9&lt;$A30,-9.81-(0.601*Diagramme!C$7*(Diagramme!C$5/1000)^2*PI()/4*K29^2)/N29*1000,(Diagramme!C$3/1000000-Diagramme!C$1/1000000)*Diagramme!C$2*100000/(Diagramme!C$3/1000000-Diagramme!C$1/1000000+$A30*(Diagramme!C$4/1000)^2*PI()/4)*(Diagramme!C$4/1000)^2*PI()/4/(Diagramme!C$8*1000*(Diagramme!C$1/1000000-$A30*(Diagramme!C$4/1000)^2*PI()/4)+Diagramme!C$6/1000)-9.81-(0.601*Diagramme!C$7*(Diagramme!C$5/1000)^2*PI()/4*K29^2)/N29*1000)</f>
        <v>320.94749229034</v>
      </c>
      <c r="K30" s="30" t="n">
        <f aca="false">IF((K29^2+2*J30*($A30-$A29))&lt;0,0,SQRT(K29^2+2*J30*($A30-$A29)))</f>
        <v>13.1806353349157</v>
      </c>
      <c r="L30" s="30" t="n">
        <f aca="false">(L29+1000*2*($A30-$A29)/(K30+L29))</f>
        <v>28.7631811913236</v>
      </c>
      <c r="M30" s="31" t="n">
        <f aca="false">IF(J30=-9.81,0,(Diagramme!C$3/1000000-Diagramme!C$1/1000000)*Diagramme!C$2*100000/(Diagramme!C$3/1000000-Diagramme!C$1/1000000+$A30*(Diagramme!C$4/1000)^2*PI()/4)/100000)</f>
        <v>4.38654854786564</v>
      </c>
      <c r="N30" s="30" t="n">
        <f aca="false">IF(J30&lt;0,Diagramme!C$6,(Diagramme!C$8*1000*(Diagramme!C$1/1000000-$A30*(Diagramme!C$4/1000)^2*PI()/4)+Diagramme!C$6/1000)*1000)</f>
        <v>416.035405699486</v>
      </c>
      <c r="O30" s="32" t="n">
        <f aca="false">(0.601*Diagramme!C$7*(Diagramme!C$5/1000)^2*PI()/4*K29^2)</f>
        <v>0.202174664836712</v>
      </c>
      <c r="P30" s="30" t="n">
        <f aca="false">IF(Diagramme!D$9&lt;$A30,-9.81-(0.601*Diagramme!D$7*(Diagramme!D$5/1000)^2*PI()/4*Q29^2)/T29*1000,(Diagramme!D$3/1000000-Diagramme!D$1/1000000)*Diagramme!D$2*100000/(Diagramme!D$3/1000000-Diagramme!D$1/1000000+$A30*(Diagramme!D$4/1000)^2*PI()/4)*(Diagramme!D$4/1000)^2*PI()/4/(Diagramme!D$8*1000*(Diagramme!D$1/1000000-$A30*(Diagramme!D$4/1000)^2*PI()/4)+Diagramme!D$6/1000)-9.81-(0.601*Diagramme!D$7*(Diagramme!D$5/1000)^2*PI()/4*Q29^2)/T29*1000)</f>
        <v>496.013139144889</v>
      </c>
      <c r="Q30" s="30" t="n">
        <f aca="false">IF((Q29^2+2*P30*($A30-$A29))&lt;0,0,SQRT(Q29^2+2*P30*($A30-$A29)))</f>
        <v>16.4022052595268</v>
      </c>
      <c r="R30" s="30" t="n">
        <f aca="false">(R29+1000*2*($A30-$A29)/(Q30+R29))</f>
        <v>27.0032453607308</v>
      </c>
      <c r="S30" s="31" t="n">
        <f aca="false">IF(P30=-9.81,0,(Diagramme!D$3/1000000-Diagramme!D$1/1000000)*Diagramme!D$2*100000/(Diagramme!D$3/1000000-Diagramme!D$1/1000000+$A30*(Diagramme!D$4/1000)^2*PI()/4)/100000)</f>
        <v>9.22700060493021</v>
      </c>
      <c r="T30" s="30" t="n">
        <f aca="false">IF(P30&lt;0,Diagramme!D$6,(Diagramme!D$8*1000*(Diagramme!D$1/1000000-$A30*(Diagramme!D$4/1000)^2*PI()/4)+Diagramme!D$6/1000)*1000)</f>
        <v>572.035405699486</v>
      </c>
      <c r="U30" s="32" t="n">
        <f aca="false">(0.601*Diagramme!D$7*(Diagramme!D$5/1000)^2*PI()/4*Q29^2)</f>
        <v>0.52891746325116</v>
      </c>
      <c r="V30" s="30" t="n">
        <f aca="false">IF(Diagramme!E$9&lt;$A30,-9.81-(0.601*Diagramme!E$7*(Diagramme!E$5/1000)^2*PI()/4*W29^2)/Z29*1000,(Diagramme!E$3/1000000-Diagramme!E$1/1000000)*Diagramme!E$2*100000/(Diagramme!E$3/1000000-Diagramme!E$1/1000000+$A30*(Diagramme!E$4/1000)^2*PI()/4)*(Diagramme!E$4/1000)^2*PI()/4/(Diagramme!E$8*1000*(Diagramme!E$1/1000000-$A30*(Diagramme!E$4/1000)^2*PI()/4)+Diagramme!E$6/1000)-9.81-(0.601*Diagramme!E$7*(Diagramme!E$5/1000)^2*PI()/4*W29^2)/Z29*1000)</f>
        <v>243.110961394827</v>
      </c>
      <c r="W30" s="30" t="n">
        <f aca="false">IF((W29^2+2*V30*($A30-$A29))&lt;0,0,SQRT(W29^2+2*V30*($A30-$A29)))</f>
        <v>11.4791934866701</v>
      </c>
      <c r="X30" s="30" t="n">
        <f aca="false">(X29+1000*2*($A30-$A29)/(W30+X29))</f>
        <v>29.8556367459001</v>
      </c>
      <c r="Y30" s="31" t="n">
        <f aca="false">IF(V30=-9.81,0,(Diagramme!E$3/1000000-Diagramme!E$1/1000000)*Diagramme!E$2*100000/(Diagramme!E$3/1000000-Diagramme!E$1/1000000+$A30*(Diagramme!E$4/1000)^2*PI()/4)/100000)</f>
        <v>4.6135003024651</v>
      </c>
      <c r="Z30" s="30" t="n">
        <f aca="false">IF(V30&lt;0,Diagramme!E$6,(Diagramme!E$8*1000*(Diagramme!E$1/1000000-$A30*(Diagramme!E$4/1000)^2*PI()/4)+Diagramme!E$6/1000)*1000)</f>
        <v>572.035405699486</v>
      </c>
      <c r="AA30" s="32" t="n">
        <f aca="false">(0.601*Diagramme!E$7*(Diagramme!E$5/1000)^2*PI()/4*W29^2)</f>
        <v>0.259056771418792</v>
      </c>
    </row>
    <row r="31" customFormat="false" ht="12.75" hidden="false" customHeight="false" outlineLevel="0" collapsed="false">
      <c r="A31" s="26" t="n">
        <f aca="false">A30+A$3</f>
        <v>0.29</v>
      </c>
      <c r="B31" s="30" t="n">
        <f aca="false">IF(Diagramme!B$9&lt;$A31,-9.81-(0.601*Diagramme!B$7*(Diagramme!B$5/1000)^2*PI()/4*C30^2)/H30*1000,(Diagramme!B$3/1000000-Diagramme!B$1/1000000)*Diagramme!B$2*100000/(Diagramme!B$3/1000000-Diagramme!B$1/1000000+$A31*(Diagramme!B$4/1000)^2*PI()/4)*(Diagramme!B$4/1000)^2*PI()/4/(Diagramme!B$8*1000*(Diagramme!B$1/1000000-$A31*(Diagramme!B$4/1000)^2*PI()/4)+Diagramme!B$6/1000)-9.81-(0.601*Diagramme!B$7*(Diagramme!B$5/1000)^2*PI()/4*C30^2)/H30*1000)</f>
        <v>653.772911620735</v>
      </c>
      <c r="C31" s="30" t="n">
        <f aca="false">IF((C30^2+2*B31*($A31-$A30))&lt;0,0,SQRT(C30^2+2*B31*($A31-$A30)))</f>
        <v>19.1317362645796</v>
      </c>
      <c r="D31" s="30" t="n">
        <f aca="false">0.98*SQRT(2*G31*100000/(Diagramme!$B$8*1000))</f>
        <v>40.9607712252534</v>
      </c>
      <c r="E31" s="30" t="n">
        <f aca="false">IF(D31&gt;C31,B31,"x")</f>
        <v>653.772911620735</v>
      </c>
      <c r="F31" s="30" t="n">
        <f aca="false">(F30+1000*2*($A31-$A30)/(C31+F30))</f>
        <v>26.2899984044615</v>
      </c>
      <c r="G31" s="31" t="n">
        <f aca="false">IF(B31=-9.81,0,(Diagramme!B$3/1000000-Diagramme!B$1/1000000)*Diagramme!B$2*100000/(Diagramme!B$3/1000000-Diagramme!B$1/1000000+$A31*(Diagramme!B$4/1000)^2*PI()/4)/100000)</f>
        <v>8.73482288300474</v>
      </c>
      <c r="H31" s="30" t="n">
        <f aca="false">IF(B31&lt;0,Diagramme!B$6,(Diagramme!B$8*1000*(Diagramme!B$1/1000000-$A31*(Diagramme!B$4/1000)^2*PI()/4)+Diagramme!B$6/1000)*1000)</f>
        <v>412.893813045896</v>
      </c>
      <c r="I31" s="32" t="n">
        <f aca="false">(0.601*Diagramme!B$7*(Diagramme!B$5/1000)^2*PI()/4*C30^2)</f>
        <v>0.426495928181475</v>
      </c>
      <c r="J31" s="30" t="n">
        <f aca="false">IF(Diagramme!C$9&lt;$A31,-9.81-(0.601*Diagramme!C$7*(Diagramme!C$5/1000)^2*PI()/4*K30^2)/N30*1000,(Diagramme!C$3/1000000-Diagramme!C$1/1000000)*Diagramme!C$2*100000/(Diagramme!C$3/1000000-Diagramme!C$1/1000000+$A31*(Diagramme!C$4/1000)^2*PI()/4)*(Diagramme!C$4/1000)^2*PI()/4/(Diagramme!C$8*1000*(Diagramme!C$1/1000000-$A31*(Diagramme!C$4/1000)^2*PI()/4)+Diagramme!C$6/1000)-9.81-(0.601*Diagramme!C$7*(Diagramme!C$5/1000)^2*PI()/4*K30^2)/N30*1000)</f>
        <v>321.989428099464</v>
      </c>
      <c r="K31" s="30" t="n">
        <f aca="false">IF((K30^2+2*J31*($A31-$A30))&lt;0,0,SQRT(K30^2+2*J31*($A31-$A30)))</f>
        <v>13.4227022761446</v>
      </c>
      <c r="L31" s="30" t="n">
        <f aca="false">(L30+1000*2*($A31-$A30)/(K31+L30))</f>
        <v>29.2372734315732</v>
      </c>
      <c r="M31" s="31" t="n">
        <f aca="false">IF(J31=-9.81,0,(Diagramme!C$3/1000000-Diagramme!C$1/1000000)*Diagramme!C$2*100000/(Diagramme!C$3/1000000-Diagramme!C$1/1000000+$A31*(Diagramme!C$4/1000)^2*PI()/4)/100000)</f>
        <v>4.36741144150237</v>
      </c>
      <c r="N31" s="30" t="n">
        <f aca="false">IF(J31&lt;0,Diagramme!C$6,(Diagramme!C$8*1000*(Diagramme!C$1/1000000-$A31*(Diagramme!C$4/1000)^2*PI()/4)+Diagramme!C$6/1000)*1000)</f>
        <v>412.893813045896</v>
      </c>
      <c r="O31" s="32" t="n">
        <f aca="false">(0.601*Diagramme!C$7*(Diagramme!C$5/1000)^2*PI()/4*K30^2)</f>
        <v>0.209931209562017</v>
      </c>
      <c r="P31" s="30" t="n">
        <f aca="false">IF(Diagramme!D$9&lt;$A31,-9.81-(0.601*Diagramme!D$7*(Diagramme!D$5/1000)^2*PI()/4*Q30^2)/T30*1000,(Diagramme!D$3/1000000-Diagramme!D$1/1000000)*Diagramme!D$2*100000/(Diagramme!D$3/1000000-Diagramme!D$1/1000000+$A31*(Diagramme!D$4/1000)^2*PI()/4)*(Diagramme!D$4/1000)^2*PI()/4/(Diagramme!D$8*1000*(Diagramme!D$1/1000000-$A31*(Diagramme!D$4/1000)^2*PI()/4)+Diagramme!D$6/1000)-9.81-(0.601*Diagramme!D$7*(Diagramme!D$5/1000)^2*PI()/4*Q30^2)/T30*1000)</f>
        <v>497.368242326639</v>
      </c>
      <c r="Q31" s="30" t="n">
        <f aca="false">IF((Q30^2+2*P31*($A31-$A30))&lt;0,0,SQRT(Q30^2+2*P31*($A31-$A30)))</f>
        <v>16.7026854793527</v>
      </c>
      <c r="R31" s="30" t="n">
        <f aca="false">(R30+1000*2*($A31-$A30)/(Q31+R30))</f>
        <v>27.4608491599309</v>
      </c>
      <c r="S31" s="31" t="n">
        <f aca="false">IF(P31=-9.81,0,(Diagramme!D$3/1000000-Diagramme!D$1/1000000)*Diagramme!D$2*100000/(Diagramme!D$3/1000000-Diagramme!D$1/1000000+$A31*(Diagramme!D$4/1000)^2*PI()/4)/100000)</f>
        <v>9.20159764274621</v>
      </c>
      <c r="T31" s="30" t="n">
        <f aca="false">IF(P31&lt;0,Diagramme!D$6,(Diagramme!D$8*1000*(Diagramme!D$1/1000000-$A31*(Diagramme!D$4/1000)^2*PI()/4)+Diagramme!D$6/1000)*1000)</f>
        <v>568.893813045896</v>
      </c>
      <c r="U31" s="32" t="n">
        <f aca="false">(0.601*Diagramme!D$7*(Diagramme!D$5/1000)^2*PI()/4*Q30^2)</f>
        <v>0.549167388825497</v>
      </c>
      <c r="V31" s="30" t="n">
        <f aca="false">IF(Diagramme!E$9&lt;$A31,-9.81-(0.601*Diagramme!E$7*(Diagramme!E$5/1000)^2*PI()/4*W30^2)/Z30*1000,(Diagramme!E$3/1000000-Diagramme!E$1/1000000)*Diagramme!E$2*100000/(Diagramme!E$3/1000000-Diagramme!E$1/1000000+$A31*(Diagramme!E$4/1000)^2*PI()/4)*(Diagramme!E$4/1000)^2*PI()/4/(Diagramme!E$8*1000*(Diagramme!E$1/1000000-$A31*(Diagramme!E$4/1000)^2*PI()/4)+Diagramme!E$6/1000)-9.81-(0.601*Diagramme!E$7*(Diagramme!E$5/1000)^2*PI()/4*W30^2)/Z30*1000)</f>
        <v>243.788913958</v>
      </c>
      <c r="W31" s="30" t="n">
        <f aca="false">IF((W30^2+2*V31*($A31-$A30))&lt;0,0,SQRT(W30^2+2*V31*($A31-$A30)))</f>
        <v>11.6896390613043</v>
      </c>
      <c r="X31" s="30" t="n">
        <f aca="false">(X30+1000*2*($A31-$A30)/(W31+X30))</f>
        <v>30.3370392546429</v>
      </c>
      <c r="Y31" s="31" t="n">
        <f aca="false">IF(V31=-9.81,0,(Diagramme!E$3/1000000-Diagramme!E$1/1000000)*Diagramme!E$2*100000/(Diagramme!E$3/1000000-Diagramme!E$1/1000000+$A31*(Diagramme!E$4/1000)^2*PI()/4)/100000)</f>
        <v>4.60079882137311</v>
      </c>
      <c r="Z31" s="30" t="n">
        <f aca="false">IF(V31&lt;0,Diagramme!E$6,(Diagramme!E$8*1000*(Diagramme!E$1/1000000-$A31*(Diagramme!E$4/1000)^2*PI()/4)+Diagramme!E$6/1000)*1000)</f>
        <v>568.893813045896</v>
      </c>
      <c r="AA31" s="32" t="n">
        <f aca="false">(0.601*Diagramme!E$7*(Diagramme!E$5/1000)^2*PI()/4*W30^2)</f>
        <v>0.26898186913503</v>
      </c>
    </row>
    <row r="32" customFormat="false" ht="12.75" hidden="false" customHeight="false" outlineLevel="0" collapsed="false">
      <c r="A32" s="26" t="n">
        <f aca="false">A31+A$3</f>
        <v>0.3</v>
      </c>
      <c r="B32" s="30" t="n">
        <f aca="false">IF(Diagramme!B$9&lt;$A32,-9.81-(0.601*Diagramme!B$7*(Diagramme!B$5/1000)^2*PI()/4*C31^2)/H31*1000,(Diagramme!B$3/1000000-Diagramme!B$1/1000000)*Diagramme!B$2*100000/(Diagramme!B$3/1000000-Diagramme!B$1/1000000+$A32*(Diagramme!B$4/1000)^2*PI()/4)*(Diagramme!B$4/1000)^2*PI()/4/(Diagramme!B$8*1000*(Diagramme!B$1/1000000-$A32*(Diagramme!B$4/1000)^2*PI()/4)+Diagramme!B$6/1000)-9.81-(0.601*Diagramme!B$7*(Diagramme!B$5/1000)^2*PI()/4*C31^2)/H31*1000)</f>
        <v>655.913419583192</v>
      </c>
      <c r="C32" s="30" t="n">
        <f aca="false">IF((C31^2+2*B32*($A32-$A31))&lt;0,0,SQRT(C31^2+2*B32*($A32-$A31)))</f>
        <v>19.4715587688581</v>
      </c>
      <c r="D32" s="30" t="n">
        <f aca="false">0.98*SQRT(2*G32*100000/(Diagramme!$B$8*1000))</f>
        <v>40.8717131555768</v>
      </c>
      <c r="E32" s="30" t="n">
        <f aca="false">IF(D32&gt;C32,B32,"x")</f>
        <v>655.913419583192</v>
      </c>
      <c r="F32" s="30" t="n">
        <f aca="false">(F31+1000*2*($A32-$A31)/(C32+F31))</f>
        <v>26.7270464691558</v>
      </c>
      <c r="G32" s="31" t="n">
        <f aca="false">IF(B32=-9.81,0,(Diagramme!B$3/1000000-Diagramme!B$1/1000000)*Diagramme!B$2*100000/(Diagramme!B$3/1000000-Diagramme!B$1/1000000+$A32*(Diagramme!B$4/1000)^2*PI()/4)/100000)</f>
        <v>8.69688117592541</v>
      </c>
      <c r="H32" s="30" t="n">
        <f aca="false">IF(B32&lt;0,Diagramme!B$6,(Diagramme!B$8*1000*(Diagramme!B$1/1000000-$A32*(Diagramme!B$4/1000)^2*PI()/4)+Diagramme!B$6/1000)*1000)</f>
        <v>409.752220392306</v>
      </c>
      <c r="I32" s="32" t="n">
        <f aca="false">(0.601*Diagramme!B$7*(Diagramme!B$5/1000)^2*PI()/4*C31^2)</f>
        <v>0.442296079143837</v>
      </c>
      <c r="J32" s="30" t="n">
        <f aca="false">IF(Diagramme!C$9&lt;$A32,-9.81-(0.601*Diagramme!C$7*(Diagramme!C$5/1000)^2*PI()/4*K31^2)/N31*1000,(Diagramme!C$3/1000000-Diagramme!C$1/1000000)*Diagramme!C$2*100000/(Diagramme!C$3/1000000-Diagramme!C$1/1000000+$A32*(Diagramme!C$4/1000)^2*PI()/4)*(Diagramme!C$4/1000)^2*PI()/4/(Diagramme!C$8*1000*(Diagramme!C$1/1000000-$A32*(Diagramme!C$4/1000)^2*PI()/4)+Diagramme!C$6/1000)-9.81-(0.601*Diagramme!C$7*(Diagramme!C$5/1000)^2*PI()/4*K31^2)/N31*1000)</f>
        <v>323.060029374119</v>
      </c>
      <c r="K32" s="30" t="n">
        <f aca="false">IF((K31^2+2*J32*($A32-$A31))&lt;0,0,SQRT(K31^2+2*J32*($A32-$A31)))</f>
        <v>13.6612641062787</v>
      </c>
      <c r="L32" s="30" t="n">
        <f aca="false">(L31+1000*2*($A32-$A31)/(K32+L31))</f>
        <v>29.7034897911019</v>
      </c>
      <c r="M32" s="31" t="n">
        <f aca="false">IF(J32=-9.81,0,(Diagramme!C$3/1000000-Diagramme!C$1/1000000)*Diagramme!C$2*100000/(Diagramme!C$3/1000000-Diagramme!C$1/1000000+$A32*(Diagramme!C$4/1000)^2*PI()/4)/100000)</f>
        <v>4.3484405879627</v>
      </c>
      <c r="N32" s="30" t="n">
        <f aca="false">IF(J32&lt;0,Diagramme!C$6,(Diagramme!C$8*1000*(Diagramme!C$1/1000000-$A32*(Diagramme!C$4/1000)^2*PI()/4)+Diagramme!C$6/1000)*1000)</f>
        <v>409.752220392306</v>
      </c>
      <c r="O32" s="32" t="n">
        <f aca="false">(0.601*Diagramme!C$7*(Diagramme!C$5/1000)^2*PI()/4*K31^2)</f>
        <v>0.217712935420991</v>
      </c>
      <c r="P32" s="30" t="n">
        <f aca="false">IF(Diagramme!D$9&lt;$A32,-9.81-(0.601*Diagramme!D$7*(Diagramme!D$5/1000)^2*PI()/4*Q31^2)/T31*1000,(Diagramme!D$3/1000000-Diagramme!D$1/1000000)*Diagramme!D$2*100000/(Diagramme!D$3/1000000-Diagramme!D$1/1000000+$A32*(Diagramme!D$4/1000)^2*PI()/4)*(Diagramme!D$4/1000)^2*PI()/4/(Diagramme!D$8*1000*(Diagramme!D$1/1000000-$A32*(Diagramme!D$4/1000)^2*PI()/4)+Diagramme!D$6/1000)-9.81-(0.601*Diagramme!D$7*(Diagramme!D$5/1000)^2*PI()/4*Q31^2)/T31*1000)</f>
        <v>498.746046204598</v>
      </c>
      <c r="Q32" s="30" t="n">
        <f aca="false">IF((Q31^2+2*P32*($A32-$A31))&lt;0,0,SQRT(Q31^2+2*P32*($A32-$A31)))</f>
        <v>16.9986653342629</v>
      </c>
      <c r="R32" s="30" t="n">
        <f aca="false">(R31+1000*2*($A32-$A31)/(Q32+R31))</f>
        <v>27.9106966273973</v>
      </c>
      <c r="S32" s="31" t="n">
        <f aca="false">IF(P32=-9.81,0,(Diagramme!D$3/1000000-Diagramme!D$1/1000000)*Diagramme!D$2*100000/(Diagramme!D$3/1000000-Diagramme!D$1/1000000+$A32*(Diagramme!D$4/1000)^2*PI()/4)/100000)</f>
        <v>9.17633417090827</v>
      </c>
      <c r="T32" s="30" t="n">
        <f aca="false">IF(P32&lt;0,Diagramme!D$6,(Diagramme!D$8*1000*(Diagramme!D$1/1000000-$A32*(Diagramme!D$4/1000)^2*PI()/4)+Diagramme!D$6/1000)*1000)</f>
        <v>565.752220392306</v>
      </c>
      <c r="U32" s="32" t="n">
        <f aca="false">(0.601*Diagramme!D$7*(Diagramme!D$5/1000)^2*PI()/4*Q31^2)</f>
        <v>0.569472637004036</v>
      </c>
      <c r="V32" s="30" t="n">
        <f aca="false">IF(Diagramme!E$9&lt;$A32,-9.81-(0.601*Diagramme!E$7*(Diagramme!E$5/1000)^2*PI()/4*W31^2)/Z31*1000,(Diagramme!E$3/1000000-Diagramme!E$1/1000000)*Diagramme!E$2*100000/(Diagramme!E$3/1000000-Diagramme!E$1/1000000+$A32*(Diagramme!E$4/1000)^2*PI()/4)*(Diagramme!E$4/1000)^2*PI()/4/(Diagramme!E$8*1000*(Diagramme!E$1/1000000-$A32*(Diagramme!E$4/1000)^2*PI()/4)+Diagramme!E$6/1000)-9.81-(0.601*Diagramme!E$7*(Diagramme!E$5/1000)^2*PI()/4*W31^2)/Z31*1000)</f>
        <v>244.478221269067</v>
      </c>
      <c r="W32" s="30" t="n">
        <f aca="false">IF((W31^2+2*V32*($A32-$A31))&lt;0,0,SQRT(W31^2+2*V32*($A32-$A31)))</f>
        <v>11.8969418679319</v>
      </c>
      <c r="X32" s="30" t="n">
        <f aca="false">(X31+1000*2*($A32-$A31)/(W32+X31))</f>
        <v>30.8105915807179</v>
      </c>
      <c r="Y32" s="31" t="n">
        <f aca="false">IF(V32=-9.81,0,(Diagramme!E$3/1000000-Diagramme!E$1/1000000)*Diagramme!E$2*100000/(Diagramme!E$3/1000000-Diagramme!E$1/1000000+$A32*(Diagramme!E$4/1000)^2*PI()/4)/100000)</f>
        <v>4.58816708545414</v>
      </c>
      <c r="Z32" s="30" t="n">
        <f aca="false">IF(V32&lt;0,Diagramme!E$6,(Diagramme!E$8*1000*(Diagramme!E$1/1000000-$A32*(Diagramme!E$4/1000)^2*PI()/4)+Diagramme!E$6/1000)*1000)</f>
        <v>565.752220392306</v>
      </c>
      <c r="AA32" s="32" t="n">
        <f aca="false">(0.601*Diagramme!E$7*(Diagramme!E$5/1000)^2*PI()/4*W31^2)</f>
        <v>0.278934644523215</v>
      </c>
    </row>
    <row r="33" customFormat="false" ht="12.75" hidden="false" customHeight="false" outlineLevel="0" collapsed="false">
      <c r="A33" s="26" t="n">
        <f aca="false">A32+A$3</f>
        <v>0.31</v>
      </c>
      <c r="B33" s="30" t="n">
        <f aca="false">IF(Diagramme!B$9&lt;$A33,-9.81-(0.601*Diagramme!B$7*(Diagramme!B$5/1000)^2*PI()/4*C32^2)/H32*1000,(Diagramme!B$3/1000000-Diagramme!B$1/1000000)*Diagramme!B$2*100000/(Diagramme!B$3/1000000-Diagramme!B$1/1000000+$A33*(Diagramme!B$4/1000)^2*PI()/4)*(Diagramme!B$4/1000)^2*PI()/4/(Diagramme!B$8*1000*(Diagramme!B$1/1000000-$A33*(Diagramme!B$4/1000)^2*PI()/4)+Diagramme!B$6/1000)-9.81-(0.601*Diagramme!B$7*(Diagramme!B$5/1000)^2*PI()/4*C32^2)/H32*1000)</f>
        <v>658.112240166197</v>
      </c>
      <c r="C33" s="30" t="n">
        <f aca="false">IF((C32^2+2*B33*($A33-$A32))&lt;0,0,SQRT(C32^2+2*B33*($A33-$A32)))</f>
        <v>19.8066616493648</v>
      </c>
      <c r="D33" s="30" t="n">
        <f aca="false">0.98*SQRT(2*G33*100000/(Diagramme!$B$8*1000))</f>
        <v>40.7832334690173</v>
      </c>
      <c r="E33" s="30" t="n">
        <f aca="false">IF(D33&gt;C33,B33,"x")</f>
        <v>658.112240166197</v>
      </c>
      <c r="F33" s="30" t="n">
        <f aca="false">(F32+1000*2*($A33-$A32)/(C33+F32))</f>
        <v>27.1568424344604</v>
      </c>
      <c r="G33" s="31" t="n">
        <f aca="false">IF(B33=-9.81,0,(Diagramme!B$3/1000000-Diagramme!B$1/1000000)*Diagramme!B$2*100000/(Diagramme!B$3/1000000-Diagramme!B$1/1000000+$A33*(Diagramme!B$4/1000)^2*PI()/4)/100000)</f>
        <v>8.65926766028933</v>
      </c>
      <c r="H33" s="30" t="n">
        <f aca="false">IF(B33&lt;0,Diagramme!B$6,(Diagramme!B$8*1000*(Diagramme!B$1/1000000-$A33*(Diagramme!B$4/1000)^2*PI()/4)+Diagramme!B$6/1000)*1000)</f>
        <v>406.610627738716</v>
      </c>
      <c r="I33" s="32" t="n">
        <f aca="false">(0.601*Diagramme!B$7*(Diagramme!B$5/1000)^2*PI()/4*C32^2)</f>
        <v>0.45814796114054</v>
      </c>
      <c r="J33" s="30" t="n">
        <f aca="false">IF(Diagramme!C$9&lt;$A33,-9.81-(0.601*Diagramme!C$7*(Diagramme!C$5/1000)^2*PI()/4*K32^2)/N32*1000,(Diagramme!C$3/1000000-Diagramme!C$1/1000000)*Diagramme!C$2*100000/(Diagramme!C$3/1000000-Diagramme!C$1/1000000+$A33*(Diagramme!C$4/1000)^2*PI()/4)*(Diagramme!C$4/1000)^2*PI()/4/(Diagramme!C$8*1000*(Diagramme!C$1/1000000-$A33*(Diagramme!C$4/1000)^2*PI()/4)+Diagramme!C$6/1000)-9.81-(0.601*Diagramme!C$7*(Diagramme!C$5/1000)^2*PI()/4*K32^2)/N32*1000)</f>
        <v>324.159792264</v>
      </c>
      <c r="K33" s="30" t="n">
        <f aca="false">IF((K32^2+2*J33*($A33-$A32))&lt;0,0,SQRT(K32^2+2*J33*($A33-$A32)))</f>
        <v>13.8965223285101</v>
      </c>
      <c r="L33" s="30" t="n">
        <f aca="false">(L32+1000*2*($A33-$A32)/(K33+L32))</f>
        <v>30.1622052599217</v>
      </c>
      <c r="M33" s="31" t="n">
        <f aca="false">IF(J33=-9.81,0,(Diagramme!C$3/1000000-Diagramme!C$1/1000000)*Diagramme!C$2*100000/(Diagramme!C$3/1000000-Diagramme!C$1/1000000+$A33*(Diagramme!C$4/1000)^2*PI()/4)/100000)</f>
        <v>4.32963383014466</v>
      </c>
      <c r="N33" s="30" t="n">
        <f aca="false">IF(J33&lt;0,Diagramme!C$6,(Diagramme!C$8*1000*(Diagramme!C$1/1000000-$A33*(Diagramme!C$4/1000)^2*PI()/4)+Diagramme!C$6/1000)*1000)</f>
        <v>406.610627738716</v>
      </c>
      <c r="O33" s="32" t="n">
        <f aca="false">(0.601*Diagramme!C$7*(Diagramme!C$5/1000)^2*PI()/4*K32^2)</f>
        <v>0.2255205351904</v>
      </c>
      <c r="P33" s="30" t="n">
        <f aca="false">IF(Diagramme!D$9&lt;$A33,-9.81-(0.601*Diagramme!D$7*(Diagramme!D$5/1000)^2*PI()/4*Q32^2)/T32*1000,(Diagramme!D$3/1000000-Diagramme!D$1/1000000)*Diagramme!D$2*100000/(Diagramme!D$3/1000000-Diagramme!D$1/1000000+$A33*(Diagramme!D$4/1000)^2*PI()/4)*(Diagramme!D$4/1000)^2*PI()/4/(Diagramme!D$8*1000*(Diagramme!D$1/1000000-$A33*(Diagramme!D$4/1000)^2*PI()/4)+Diagramme!D$6/1000)-9.81-(0.601*Diagramme!D$7*(Diagramme!D$5/1000)^2*PI()/4*Q32^2)/T32*1000)</f>
        <v>500.146865489966</v>
      </c>
      <c r="Q33" s="30" t="n">
        <f aca="false">IF((Q32^2+2*P33*($A33-$A32))&lt;0,0,SQRT(Q32^2+2*P33*($A33-$A32)))</f>
        <v>17.2903892511439</v>
      </c>
      <c r="R33" s="30" t="n">
        <f aca="false">(R32+1000*2*($A33-$A32)/(Q33+R32))</f>
        <v>28.3531638737317</v>
      </c>
      <c r="S33" s="31" t="n">
        <f aca="false">IF(P33=-9.81,0,(Diagramme!D$3/1000000-Diagramme!D$1/1000000)*Diagramme!D$2*100000/(Diagramme!D$3/1000000-Diagramme!D$1/1000000+$A33*(Diagramme!D$4/1000)^2*PI()/4)/100000)</f>
        <v>9.1512090436279</v>
      </c>
      <c r="T33" s="30" t="n">
        <f aca="false">IF(P33&lt;0,Diagramme!D$6,(Diagramme!D$8*1000*(Diagramme!D$1/1000000-$A33*(Diagramme!D$4/1000)^2*PI()/4)+Diagramme!D$6/1000)*1000)</f>
        <v>562.610627738716</v>
      </c>
      <c r="U33" s="32" t="n">
        <f aca="false">(0.601*Diagramme!D$7*(Diagramme!D$5/1000)^2*PI()/4*Q32^2)</f>
        <v>0.589834134551357</v>
      </c>
      <c r="V33" s="30" t="n">
        <f aca="false">IF(Diagramme!E$9&lt;$A33,-9.81-(0.601*Diagramme!E$7*(Diagramme!E$5/1000)^2*PI()/4*W32^2)/Z32*1000,(Diagramme!E$3/1000000-Diagramme!E$1/1000000)*Diagramme!E$2*100000/(Diagramme!E$3/1000000-Diagramme!E$1/1000000+$A33*(Diagramme!E$4/1000)^2*PI()/4)*(Diagramme!E$4/1000)^2*PI()/4/(Diagramme!E$8*1000*(Diagramme!E$1/1000000-$A33*(Diagramme!E$4/1000)^2*PI()/4)+Diagramme!E$6/1000)-9.81-(0.601*Diagramme!E$7*(Diagramme!E$5/1000)^2*PI()/4*W32^2)/Z32*1000)</f>
        <v>245.179040756607</v>
      </c>
      <c r="W33" s="30" t="n">
        <f aca="false">IF((W32^2+2*V33*($A33-$A32))&lt;0,0,SQRT(W32^2+2*V33*($A33-$A32)))</f>
        <v>12.1012729340381</v>
      </c>
      <c r="X33" s="30" t="n">
        <f aca="false">(X32+1000*2*($A33-$A32)/(W33+X32))</f>
        <v>31.2766631491794</v>
      </c>
      <c r="Y33" s="31" t="n">
        <f aca="false">IF(V33=-9.81,0,(Diagramme!E$3/1000000-Diagramme!E$1/1000000)*Diagramme!E$2*100000/(Diagramme!E$3/1000000-Diagramme!E$1/1000000+$A33*(Diagramme!E$4/1000)^2*PI()/4)/100000)</f>
        <v>4.57560452181395</v>
      </c>
      <c r="Z33" s="30" t="n">
        <f aca="false">IF(V33&lt;0,Diagramme!E$6,(Diagramme!E$8*1000*(Diagramme!E$1/1000000-$A33*(Diagramme!E$4/1000)^2*PI()/4)+Diagramme!E$6/1000)*1000)</f>
        <v>562.610627738716</v>
      </c>
      <c r="AA33" s="32" t="n">
        <f aca="false">(0.601*Diagramme!E$7*(Diagramme!E$5/1000)^2*PI()/4*W32^2)</f>
        <v>0.288915561145262</v>
      </c>
    </row>
    <row r="34" customFormat="false" ht="12.75" hidden="false" customHeight="false" outlineLevel="0" collapsed="false">
      <c r="A34" s="26" t="n">
        <f aca="false">A33+A$3</f>
        <v>0.32</v>
      </c>
      <c r="B34" s="30" t="n">
        <f aca="false">IF(Diagramme!B$9&lt;$A34,-9.81-(0.601*Diagramme!B$7*(Diagramme!B$5/1000)^2*PI()/4*C33^2)/H33*1000,(Diagramme!B$3/1000000-Diagramme!B$1/1000000)*Diagramme!B$2*100000/(Diagramme!B$3/1000000-Diagramme!B$1/1000000+$A34*(Diagramme!B$4/1000)^2*PI()/4)*(Diagramme!B$4/1000)^2*PI()/4/(Diagramme!B$8*1000*(Diagramme!B$1/1000000-$A34*(Diagramme!B$4/1000)^2*PI()/4)+Diagramme!B$6/1000)-9.81-(0.601*Diagramme!B$7*(Diagramme!B$5/1000)^2*PI()/4*C33^2)/H33*1000)</f>
        <v>660.370402062448</v>
      </c>
      <c r="C34" s="30" t="n">
        <f aca="false">IF((C33^2+2*B34*($A34-$A33))&lt;0,0,SQRT(C33^2+2*B34*($A34-$A33)))</f>
        <v>20.1373099924907</v>
      </c>
      <c r="D34" s="30" t="n">
        <f aca="false">0.98*SQRT(2*G34*100000/(Diagramme!$B$8*1000))</f>
        <v>40.6953259320924</v>
      </c>
      <c r="E34" s="30" t="n">
        <f aca="false">IF(D34&gt;C34,B34,"x")</f>
        <v>660.370402062448</v>
      </c>
      <c r="F34" s="30" t="n">
        <f aca="false">(F33+1000*2*($A34-$A33)/(C34+F33))</f>
        <v>27.5797276956117</v>
      </c>
      <c r="G34" s="31" t="n">
        <f aca="false">IF(B34=-9.81,0,(Diagramme!B$3/1000000-Diagramme!B$1/1000000)*Diagramme!B$2*100000/(Diagramme!B$3/1000000-Diagramme!B$1/1000000+$A34*(Diagramme!B$4/1000)^2*PI()/4)/100000)</f>
        <v>8.62197809620591</v>
      </c>
      <c r="H34" s="30" t="n">
        <f aca="false">IF(B34&lt;0,Diagramme!B$6,(Diagramme!B$8*1000*(Diagramme!B$1/1000000-$A34*(Diagramme!B$4/1000)^2*PI()/4)+Diagramme!B$6/1000)*1000)</f>
        <v>403.469035085127</v>
      </c>
      <c r="I34" s="32" t="n">
        <f aca="false">(0.601*Diagramme!B$7*(Diagramme!B$5/1000)^2*PI()/4*C33^2)</f>
        <v>0.474052983450238</v>
      </c>
      <c r="J34" s="30" t="n">
        <f aca="false">IF(Diagramme!C$9&lt;$A34,-9.81-(0.601*Diagramme!C$7*(Diagramme!C$5/1000)^2*PI()/4*K33^2)/N33*1000,(Diagramme!C$3/1000000-Diagramme!C$1/1000000)*Diagramme!C$2*100000/(Diagramme!C$3/1000000-Diagramme!C$1/1000000+$A34*(Diagramme!C$4/1000)^2*PI()/4)*(Diagramme!C$4/1000)^2*PI()/4/(Diagramme!C$8*1000*(Diagramme!C$1/1000000-$A34*(Diagramme!C$4/1000)^2*PI()/4)+Diagramme!C$6/1000)-9.81-(0.601*Diagramme!C$7*(Diagramme!C$5/1000)^2*PI()/4*K33^2)/N33*1000)</f>
        <v>325.289231238102</v>
      </c>
      <c r="K34" s="30" t="n">
        <f aca="false">IF((K33^2+2*J34*($A34-$A33))&lt;0,0,SQRT(K33^2+2*J34*($A34-$A33)))</f>
        <v>14.1286629746605</v>
      </c>
      <c r="L34" s="30" t="n">
        <f aca="false">(L33+1000*2*($A34-$A33)/(K34+L33))</f>
        <v>30.6137656107839</v>
      </c>
      <c r="M34" s="31" t="n">
        <f aca="false">IF(J34=-9.81,0,(Diagramme!C$3/1000000-Diagramme!C$1/1000000)*Diagramme!C$2*100000/(Diagramme!C$3/1000000-Diagramme!C$1/1000000+$A34*(Diagramme!C$4/1000)^2*PI()/4)/100000)</f>
        <v>4.31098904810296</v>
      </c>
      <c r="N34" s="30" t="n">
        <f aca="false">IF(J34&lt;0,Diagramme!C$6,(Diagramme!C$8*1000*(Diagramme!C$1/1000000-$A34*(Diagramme!C$4/1000)^2*PI()/4)+Diagramme!C$6/1000)*1000)</f>
        <v>403.469035085127</v>
      </c>
      <c r="O34" s="32" t="n">
        <f aca="false">(0.601*Diagramme!C$7*(Diagramme!C$5/1000)^2*PI()/4*K33^2)</f>
        <v>0.233354713637779</v>
      </c>
      <c r="P34" s="30" t="n">
        <f aca="false">IF(Diagramme!D$9&lt;$A34,-9.81-(0.601*Diagramme!D$7*(Diagramme!D$5/1000)^2*PI()/4*Q33^2)/T33*1000,(Diagramme!D$3/1000000-Diagramme!D$1/1000000)*Diagramme!D$2*100000/(Diagramme!D$3/1000000-Diagramme!D$1/1000000+$A34*(Diagramme!D$4/1000)^2*PI()/4)*(Diagramme!D$4/1000)^2*PI()/4/(Diagramme!D$8*1000*(Diagramme!D$1/1000000-$A34*(Diagramme!D$4/1000)^2*PI()/4)+Diagramme!D$6/1000)-9.81-(0.601*Diagramme!D$7*(Diagramme!D$5/1000)^2*PI()/4*Q33^2)/T33*1000)</f>
        <v>501.571022643987</v>
      </c>
      <c r="Q34" s="30" t="n">
        <f aca="false">IF((Q33^2+2*P34*($A34-$A33))&lt;0,0,SQRT(Q33^2+2*P34*($A34-$A33)))</f>
        <v>17.5780824013586</v>
      </c>
      <c r="R34" s="30" t="n">
        <f aca="false">(R33+1000*2*($A34-$A33)/(Q34+R33))</f>
        <v>28.7885973013425</v>
      </c>
      <c r="S34" s="31" t="n">
        <f aca="false">IF(P34=-9.81,0,(Diagramme!D$3/1000000-Diagramme!D$1/1000000)*Diagramme!D$2*100000/(Diagramme!D$3/1000000-Diagramme!D$1/1000000+$A34*(Diagramme!D$4/1000)^2*PI()/4)/100000)</f>
        <v>9.12622112763118</v>
      </c>
      <c r="T34" s="30" t="n">
        <f aca="false">IF(P34&lt;0,Diagramme!D$6,(Diagramme!D$8*1000*(Diagramme!D$1/1000000-$A34*(Diagramme!D$4/1000)^2*PI()/4)+Diagramme!D$6/1000)*1000)</f>
        <v>559.469035085127</v>
      </c>
      <c r="U34" s="32" t="n">
        <f aca="false">(0.601*Diagramme!D$7*(Diagramme!D$5/1000)^2*PI()/4*Q33^2)</f>
        <v>0.610252821080246</v>
      </c>
      <c r="V34" s="30" t="n">
        <f aca="false">IF(Diagramme!E$9&lt;$A34,-9.81-(0.601*Diagramme!E$7*(Diagramme!E$5/1000)^2*PI()/4*W33^2)/Z33*1000,(Diagramme!E$3/1000000-Diagramme!E$1/1000000)*Diagramme!E$2*100000/(Diagramme!E$3/1000000-Diagramme!E$1/1000000+$A34*(Diagramme!E$4/1000)^2*PI()/4)*(Diagramme!E$4/1000)^2*PI()/4/(Diagramme!E$8*1000*(Diagramme!E$1/1000000-$A34*(Diagramme!E$4/1000)^2*PI()/4)+Diagramme!E$6/1000)-9.81-(0.601*Diagramme!E$7*(Diagramme!E$5/1000)^2*PI()/4*W33^2)/Z33*1000)</f>
        <v>245.891533725845</v>
      </c>
      <c r="W34" s="30" t="n">
        <f aca="false">IF((W33^2+2*V34*($A34-$A33))&lt;0,0,SQRT(W33^2+2*V34*($A34-$A33)))</f>
        <v>12.302789817704</v>
      </c>
      <c r="X34" s="30" t="n">
        <f aca="false">(X33+1000*2*($A34-$A33)/(W34+X33))</f>
        <v>31.7355950227666</v>
      </c>
      <c r="Y34" s="31" t="n">
        <f aca="false">IF(V34=-9.81,0,(Diagramme!E$3/1000000-Diagramme!E$1/1000000)*Diagramme!E$2*100000/(Diagramme!E$3/1000000-Diagramme!E$1/1000000+$A34*(Diagramme!E$4/1000)^2*PI()/4)/100000)</f>
        <v>4.56311056381559</v>
      </c>
      <c r="Z34" s="30" t="n">
        <f aca="false">IF(V34&lt;0,Diagramme!E$6,(Diagramme!E$8*1000*(Diagramme!E$1/1000000-$A34*(Diagramme!E$4/1000)^2*PI()/4)+Diagramme!E$6/1000)*1000)</f>
        <v>559.469035085127</v>
      </c>
      <c r="AA34" s="32" t="n">
        <f aca="false">(0.601*Diagramme!E$7*(Diagramme!E$5/1000)^2*PI()/4*W33^2)</f>
        <v>0.298925088990165</v>
      </c>
    </row>
    <row r="35" customFormat="false" ht="12.75" hidden="false" customHeight="false" outlineLevel="0" collapsed="false">
      <c r="A35" s="26" t="n">
        <f aca="false">A34+A$3</f>
        <v>0.33</v>
      </c>
      <c r="B35" s="30" t="n">
        <f aca="false">IF(Diagramme!B$9&lt;$A35,-9.81-(0.601*Diagramme!B$7*(Diagramme!B$5/1000)^2*PI()/4*C34^2)/H34*1000,(Diagramme!B$3/1000000-Diagramme!B$1/1000000)*Diagramme!B$2*100000/(Diagramme!B$3/1000000-Diagramme!B$1/1000000+$A35*(Diagramme!B$4/1000)^2*PI()/4)*(Diagramme!B$4/1000)^2*PI()/4/(Diagramme!B$8*1000*(Diagramme!B$1/1000000-$A35*(Diagramme!B$4/1000)^2*PI()/4)+Diagramme!B$6/1000)-9.81-(0.601*Diagramme!B$7*(Diagramme!B$5/1000)^2*PI()/4*C34^2)/H34*1000)</f>
        <v>662.688971906246</v>
      </c>
      <c r="C35" s="30" t="n">
        <f aca="false">IF((C34^2+2*B35*($A35-$A34))&lt;0,0,SQRT(C34^2+2*B35*($A35-$A34)))</f>
        <v>20.4637492452334</v>
      </c>
      <c r="D35" s="30" t="n">
        <f aca="false">0.98*SQRT(2*G35*100000/(Diagramme!$B$8*1000))</f>
        <v>40.6079844049691</v>
      </c>
      <c r="E35" s="30" t="n">
        <f aca="false">IF(D35&gt;C35,B35,"x")</f>
        <v>662.688971906246</v>
      </c>
      <c r="F35" s="30" t="n">
        <f aca="false">(F34+1000*2*($A35-$A34)/(C35+F34))</f>
        <v>27.9960172998097</v>
      </c>
      <c r="G35" s="31" t="n">
        <f aca="false">IF(B35=-9.81,0,(Diagramme!B$3/1000000-Diagramme!B$1/1000000)*Diagramme!B$2*100000/(Diagramme!B$3/1000000-Diagramme!B$1/1000000+$A35*(Diagramme!B$4/1000)^2*PI()/4)/100000)</f>
        <v>8.58500831650467</v>
      </c>
      <c r="H35" s="30" t="n">
        <f aca="false">IF(B35&lt;0,Diagramme!B$6,(Diagramme!B$8*1000*(Diagramme!B$1/1000000-$A35*(Diagramme!B$4/1000)^2*PI()/4)+Diagramme!B$6/1000)*1000)</f>
        <v>400.327442431537</v>
      </c>
      <c r="I35" s="32" t="n">
        <f aca="false">(0.601*Diagramme!B$7*(Diagramme!B$5/1000)^2*PI()/4*C34^2)</f>
        <v>0.490012580212661</v>
      </c>
      <c r="J35" s="30" t="n">
        <f aca="false">IF(Diagramme!C$9&lt;$A35,-9.81-(0.601*Diagramme!C$7*(Diagramme!C$5/1000)^2*PI()/4*K34^2)/N34*1000,(Diagramme!C$3/1000000-Diagramme!C$1/1000000)*Diagramme!C$2*100000/(Diagramme!C$3/1000000-Diagramme!C$1/1000000+$A35*(Diagramme!C$4/1000)^2*PI()/4)*(Diagramme!C$4/1000)^2*PI()/4/(Diagramme!C$8*1000*(Diagramme!C$1/1000000-$A35*(Diagramme!C$4/1000)^2*PI()/4)+Diagramme!C$6/1000)-9.81-(0.601*Diagramme!C$7*(Diagramme!C$5/1000)^2*PI()/4*K34^2)/N34*1000)</f>
        <v>326.448879740038</v>
      </c>
      <c r="K35" s="30" t="n">
        <f aca="false">IF((K34^2+2*J35*($A35-$A34))&lt;0,0,SQRT(K34^2+2*J35*($A35-$A34)))</f>
        <v>14.3578583029065</v>
      </c>
      <c r="L35" s="30" t="n">
        <f aca="false">(L34+1000*2*($A35-$A34)/(K35+L34))</f>
        <v>31.0584904897072</v>
      </c>
      <c r="M35" s="31" t="n">
        <f aca="false">IF(J35=-9.81,0,(Diagramme!C$3/1000000-Diagramme!C$1/1000000)*Diagramme!C$2*100000/(Diagramme!C$3/1000000-Diagramme!C$1/1000000+$A35*(Diagramme!C$4/1000)^2*PI()/4)/100000)</f>
        <v>4.29250415825233</v>
      </c>
      <c r="N35" s="30" t="n">
        <f aca="false">IF(J35&lt;0,Diagramme!C$6,(Diagramme!C$8*1000*(Diagramme!C$1/1000000-$A35*(Diagramme!C$4/1000)^2*PI()/4)+Diagramme!C$6/1000)*1000)</f>
        <v>400.327442431537</v>
      </c>
      <c r="O35" s="32" t="n">
        <f aca="false">(0.601*Diagramme!C$7*(Diagramme!C$5/1000)^2*PI()/4*K34^2)</f>
        <v>0.241216187964164</v>
      </c>
      <c r="P35" s="30" t="n">
        <f aca="false">IF(Diagramme!D$9&lt;$A35,-9.81-(0.601*Diagramme!D$7*(Diagramme!D$5/1000)^2*PI()/4*Q34^2)/T34*1000,(Diagramme!D$3/1000000-Diagramme!D$1/1000000)*Diagramme!D$2*100000/(Diagramme!D$3/1000000-Diagramme!D$1/1000000+$A35*(Diagramme!D$4/1000)^2*PI()/4)*(Diagramme!D$4/1000)^2*PI()/4/(Diagramme!D$8*1000*(Diagramme!D$1/1000000-$A35*(Diagramme!D$4/1000)^2*PI()/4)+Diagramme!D$6/1000)-9.81-(0.601*Diagramme!D$7*(Diagramme!D$5/1000)^2*PI()/4*Q34^2)/T34*1000)</f>
        <v>503.018848086624</v>
      </c>
      <c r="Q35" s="30" t="n">
        <f aca="false">IF((Q34^2+2*P35*($A35-$A34))&lt;0,0,SQRT(Q34^2+2*P35*($A35-$A34)))</f>
        <v>17.8619528011549</v>
      </c>
      <c r="R35" s="30" t="n">
        <f aca="false">(R34+1000*2*($A35-$A34)/(Q35+R34))</f>
        <v>29.2173167903101</v>
      </c>
      <c r="S35" s="31" t="n">
        <f aca="false">IF(P35=-9.81,0,(Diagramme!D$3/1000000-Diagramme!D$1/1000000)*Diagramme!D$2*100000/(Diagramme!D$3/1000000-Diagramme!D$1/1000000+$A35*(Diagramme!D$4/1000)^2*PI()/4)/100000)</f>
        <v>9.10136930198835</v>
      </c>
      <c r="T35" s="30" t="n">
        <f aca="false">IF(P35&lt;0,Diagramme!D$6,(Diagramme!D$8*1000*(Diagramme!D$1/1000000-$A35*(Diagramme!D$4/1000)^2*PI()/4)+Diagramme!D$6/1000)*1000)</f>
        <v>556.327442431537</v>
      </c>
      <c r="U35" s="32" t="n">
        <f aca="false">(0.601*Diagramme!D$7*(Diagramme!D$5/1000)^2*PI()/4*Q34^2)</f>
        <v>0.630729649368091</v>
      </c>
      <c r="V35" s="30" t="n">
        <f aca="false">IF(Diagramme!E$9&lt;$A35,-9.81-(0.601*Diagramme!E$7*(Diagramme!E$5/1000)^2*PI()/4*W34^2)/Z34*1000,(Diagramme!E$3/1000000-Diagramme!E$1/1000000)*Diagramme!E$2*100000/(Diagramme!E$3/1000000-Diagramme!E$1/1000000+$A35*(Diagramme!E$4/1000)^2*PI()/4)*(Diagramme!E$4/1000)^2*PI()/4/(Diagramme!E$8*1000*(Diagramme!E$1/1000000-$A35*(Diagramme!E$4/1000)^2*PI()/4)+Diagramme!E$6/1000)-9.81-(0.601*Diagramme!E$7*(Diagramme!E$5/1000)^2*PI()/4*W34^2)/Z34*1000)</f>
        <v>246.615865463034</v>
      </c>
      <c r="W35" s="30" t="n">
        <f aca="false">IF((W34^2+2*V35*($A35-$A34))&lt;0,0,SQRT(W34^2+2*V35*($A35-$A34)))</f>
        <v>12.5016380769826</v>
      </c>
      <c r="X35" s="30" t="n">
        <f aca="false">(X34+1000*2*($A35-$A34)/(W35+X34))</f>
        <v>32.1877028649299</v>
      </c>
      <c r="Y35" s="31" t="n">
        <f aca="false">IF(V35=-9.81,0,(Diagramme!E$3/1000000-Diagramme!E$1/1000000)*Diagramme!E$2*100000/(Diagramme!E$3/1000000-Diagramme!E$1/1000000+$A35*(Diagramme!E$4/1000)^2*PI()/4)/100000)</f>
        <v>4.55068465099418</v>
      </c>
      <c r="Z35" s="30" t="n">
        <f aca="false">IF(V35&lt;0,Diagramme!E$6,(Diagramme!E$8*1000*(Diagramme!E$1/1000000-$A35*(Diagramme!E$4/1000)^2*PI()/4)+Diagramme!E$6/1000)*1000)</f>
        <v>556.327442431537</v>
      </c>
      <c r="AA35" s="32" t="n">
        <f aca="false">(0.601*Diagramme!E$7*(Diagramme!E$5/1000)^2*PI()/4*W34^2)</f>
        <v>0.308963704632267</v>
      </c>
    </row>
    <row r="36" customFormat="false" ht="12.75" hidden="false" customHeight="false" outlineLevel="0" collapsed="false">
      <c r="A36" s="26" t="n">
        <f aca="false">A35+A$3</f>
        <v>0.34</v>
      </c>
      <c r="B36" s="30" t="n">
        <f aca="false">IF(Diagramme!B$9&lt;$A36,-9.81-(0.601*Diagramme!B$7*(Diagramme!B$5/1000)^2*PI()/4*C35^2)/H35*1000,(Diagramme!B$3/1000000-Diagramme!B$1/1000000)*Diagramme!B$2*100000/(Diagramme!B$3/1000000-Diagramme!B$1/1000000+$A36*(Diagramme!B$4/1000)^2*PI()/4)*(Diagramme!B$4/1000)^2*PI()/4/(Diagramme!B$8*1000*(Diagramme!B$1/1000000-$A36*(Diagramme!B$4/1000)^2*PI()/4)+Diagramme!B$6/1000)-9.81-(0.601*Diagramme!B$7*(Diagramme!B$5/1000)^2*PI()/4*C35^2)/H35*1000)</f>
        <v>665.069055649171</v>
      </c>
      <c r="C36" s="30" t="n">
        <f aca="false">IF((C35^2+2*B36*($A36-$A35))&lt;0,0,SQRT(C35^2+2*B36*($A36-$A35)))</f>
        <v>20.7862073088088</v>
      </c>
      <c r="D36" s="30" t="n">
        <f aca="false">0.98*SQRT(2*G36*100000/(Diagramme!$B$8*1000))</f>
        <v>40.5212028396631</v>
      </c>
      <c r="E36" s="30" t="n">
        <f aca="false">IF(D36&gt;C36,B36,"x")</f>
        <v>665.069055649171</v>
      </c>
      <c r="F36" s="30" t="n">
        <f aca="false">(F35+1000*2*($A36-$A35)/(C36+F35))</f>
        <v>28.406002702494</v>
      </c>
      <c r="G36" s="31" t="n">
        <f aca="false">IF(B36=-9.81,0,(Diagramme!B$3/1000000-Diagramme!B$1/1000000)*Diagramme!B$2*100000/(Diagramme!B$3/1000000-Diagramme!B$1/1000000+$A36*(Diagramme!B$4/1000)^2*PI()/4)/100000)</f>
        <v>8.54835422518283</v>
      </c>
      <c r="H36" s="30" t="n">
        <f aca="false">IF(B36&lt;0,Diagramme!B$6,(Diagramme!B$8*1000*(Diagramme!B$1/1000000-$A36*(Diagramme!B$4/1000)^2*PI()/4)+Diagramme!B$6/1000)*1000)</f>
        <v>397.185849777947</v>
      </c>
      <c r="I36" s="32" t="n">
        <f aca="false">(0.601*Diagramme!B$7*(Diagramme!B$5/1000)^2*PI()/4*C35^2)</f>
        <v>0.506028211345577</v>
      </c>
      <c r="J36" s="30" t="n">
        <f aca="false">IF(Diagramme!C$9&lt;$A36,-9.81-(0.601*Diagramme!C$7*(Diagramme!C$5/1000)^2*PI()/4*K35^2)/N35*1000,(Diagramme!C$3/1000000-Diagramme!C$1/1000000)*Diagramme!C$2*100000/(Diagramme!C$3/1000000-Diagramme!C$1/1000000+$A36*(Diagramme!C$4/1000)^2*PI()/4)*(Diagramme!C$4/1000)^2*PI()/4/(Diagramme!C$8*1000*(Diagramme!C$1/1000000-$A36*(Diagramme!C$4/1000)^2*PI()/4)+Diagramme!C$6/1000)-9.81-(0.601*Diagramme!C$7*(Diagramme!C$5/1000)^2*PI()/4*K35^2)/N35*1000)</f>
        <v>327.639290876017</v>
      </c>
      <c r="K36" s="30" t="n">
        <f aca="false">IF((K35^2+2*J36*($A36-$A35))&lt;0,0,SQRT(K35^2+2*J36*($A36-$A35)))</f>
        <v>14.5842682663157</v>
      </c>
      <c r="L36" s="30" t="n">
        <f aca="false">(L35+1000*2*($A36-$A35)/(K36+L35))</f>
        <v>31.4966760977882</v>
      </c>
      <c r="M36" s="31" t="n">
        <f aca="false">IF(J36=-9.81,0,(Diagramme!C$3/1000000-Diagramme!C$1/1000000)*Diagramme!C$2*100000/(Diagramme!C$3/1000000-Diagramme!C$1/1000000+$A36*(Diagramme!C$4/1000)^2*PI()/4)/100000)</f>
        <v>4.27417711259141</v>
      </c>
      <c r="N36" s="30" t="n">
        <f aca="false">IF(J36&lt;0,Diagramme!C$6,(Diagramme!C$8*1000*(Diagramme!C$1/1000000-$A36*(Diagramme!C$4/1000)^2*PI()/4)+Diagramme!C$6/1000)*1000)</f>
        <v>397.185849777947</v>
      </c>
      <c r="O36" s="32" t="n">
        <f aca="false">(0.601*Diagramme!C$7*(Diagramme!C$5/1000)^2*PI()/4*K35^2)</f>
        <v>0.249105688262669</v>
      </c>
      <c r="P36" s="30" t="n">
        <f aca="false">IF(Diagramme!D$9&lt;$A36,-9.81-(0.601*Diagramme!D$7*(Diagramme!D$5/1000)^2*PI()/4*Q35^2)/T35*1000,(Diagramme!D$3/1000000-Diagramme!D$1/1000000)*Diagramme!D$2*100000/(Diagramme!D$3/1000000-Diagramme!D$1/1000000+$A36*(Diagramme!D$4/1000)^2*PI()/4)*(Diagramme!D$4/1000)^2*PI()/4/(Diagramme!D$8*1000*(Diagramme!D$1/1000000-$A36*(Diagramme!D$4/1000)^2*PI()/4)+Diagramme!D$6/1000)-9.81-(0.601*Diagramme!D$7*(Diagramme!D$5/1000)^2*PI()/4*Q35^2)/T35*1000)</f>
        <v>504.490680412492</v>
      </c>
      <c r="Q36" s="30" t="n">
        <f aca="false">IF((Q35^2+2*P36*($A36-$A35))&lt;0,0,SQRT(Q35^2+2*P36*($A36-$A35)))</f>
        <v>18.1421931275944</v>
      </c>
      <c r="R36" s="30" t="n">
        <f aca="false">(R35+1000*2*($A36-$A35)/(Q36+R35))</f>
        <v>29.6396184575923</v>
      </c>
      <c r="S36" s="31" t="n">
        <f aca="false">IF(P36=-9.81,0,(Diagramme!D$3/1000000-Diagramme!D$1/1000000)*Diagramme!D$2*100000/(Diagramme!D$3/1000000-Diagramme!D$1/1000000+$A36*(Diagramme!D$4/1000)^2*PI()/4)/100000)</f>
        <v>9.07665245794625</v>
      </c>
      <c r="T36" s="30" t="n">
        <f aca="false">IF(P36&lt;0,Diagramme!D$6,(Diagramme!D$8*1000*(Diagramme!D$1/1000000-$A36*(Diagramme!D$4/1000)^2*PI()/4)+Diagramme!D$6/1000)*1000)</f>
        <v>553.185849777947</v>
      </c>
      <c r="U36" s="32" t="n">
        <f aca="false">(0.601*Diagramme!D$7*(Diagramme!D$5/1000)^2*PI()/4*Q35^2)</f>
        <v>0.651265585681801</v>
      </c>
      <c r="V36" s="30" t="n">
        <f aca="false">IF(Diagramme!E$9&lt;$A36,-9.81-(0.601*Diagramme!E$7*(Diagramme!E$5/1000)^2*PI()/4*W35^2)/Z35*1000,(Diagramme!E$3/1000000-Diagramme!E$1/1000000)*Diagramme!E$2*100000/(Diagramme!E$3/1000000-Diagramme!E$1/1000000+$A36*(Diagramme!E$4/1000)^2*PI()/4)*(Diagramme!E$4/1000)^2*PI()/4/(Diagramme!E$8*1000*(Diagramme!E$1/1000000-$A36*(Diagramme!E$4/1000)^2*PI()/4)+Diagramme!E$6/1000)-9.81-(0.601*Diagramme!E$7*(Diagramme!E$5/1000)^2*PI()/4*W35^2)/Z35*1000)</f>
        <v>247.352205343472</v>
      </c>
      <c r="W36" s="30" t="n">
        <f aca="false">IF((W35^2+2*V36*($A36-$A35))&lt;0,0,SQRT(W35^2+2*V36*($A36-$A35)))</f>
        <v>12.6979525402614</v>
      </c>
      <c r="X36" s="30" t="n">
        <f aca="false">(X35+1000*2*($A36-$A35)/(W36+X35))</f>
        <v>32.6332795156317</v>
      </c>
      <c r="Y36" s="31" t="n">
        <f aca="false">IF(V36=-9.81,0,(Diagramme!E$3/1000000-Diagramme!E$1/1000000)*Diagramme!E$2*100000/(Diagramme!E$3/1000000-Diagramme!E$1/1000000+$A36*(Diagramme!E$4/1000)^2*PI()/4)/100000)</f>
        <v>4.53832622897313</v>
      </c>
      <c r="Z36" s="30" t="n">
        <f aca="false">IF(V36&lt;0,Diagramme!E$6,(Diagramme!E$8*1000*(Diagramme!E$1/1000000-$A36*(Diagramme!E$4/1000)^2*PI()/4)+Diagramme!E$6/1000)*1000)</f>
        <v>553.185849777947</v>
      </c>
      <c r="AA36" s="32" t="n">
        <f aca="false">(0.601*Diagramme!E$7*(Diagramme!E$5/1000)^2*PI()/4*W35^2)</f>
        <v>0.319031891393784</v>
      </c>
    </row>
    <row r="37" customFormat="false" ht="12.75" hidden="false" customHeight="false" outlineLevel="0" collapsed="false">
      <c r="A37" s="26" t="n">
        <f aca="false">A36+A$3</f>
        <v>0.35</v>
      </c>
      <c r="B37" s="30" t="n">
        <f aca="false">IF(Diagramme!B$9&lt;$A37,-9.81-(0.601*Diagramme!B$7*(Diagramme!B$5/1000)^2*PI()/4*C36^2)/H36*1000,(Diagramme!B$3/1000000-Diagramme!B$1/1000000)*Diagramme!B$2*100000/(Diagramme!B$3/1000000-Diagramme!B$1/1000000+$A37*(Diagramme!B$4/1000)^2*PI()/4)*(Diagramme!B$4/1000)^2*PI()/4/(Diagramme!B$8*1000*(Diagramme!B$1/1000000-$A37*(Diagramme!B$4/1000)^2*PI()/4)+Diagramme!B$6/1000)-9.81-(0.601*Diagramme!B$7*(Diagramme!B$5/1000)^2*PI()/4*C36^2)/H36*1000)</f>
        <v>667.511800004651</v>
      </c>
      <c r="C37" s="30" t="n">
        <f aca="false">IF((C36^2+2*B37*($A37-$A36))&lt;0,0,SQRT(C36^2+2*B37*($A37-$A36)))</f>
        <v>21.1048963580698</v>
      </c>
      <c r="D37" s="30" t="n">
        <f aca="false">0.98*SQRT(2*G37*100000/(Diagramme!$B$8*1000))</f>
        <v>40.434975278279</v>
      </c>
      <c r="E37" s="30" t="n">
        <f aca="false">IF(D37&gt;C37,B37,"x")</f>
        <v>667.511800004651</v>
      </c>
      <c r="F37" s="30" t="n">
        <f aca="false">(F36+1000*2*($A37-$A36)/(C37+F36))</f>
        <v>28.809954163273</v>
      </c>
      <c r="G37" s="31" t="n">
        <f aca="false">IF(B37=-9.81,0,(Diagramme!B$3/1000000-Diagramme!B$1/1000000)*Diagramme!B$2*100000/(Diagramme!B$3/1000000-Diagramme!B$1/1000000+$A37*(Diagramme!B$4/1000)^2*PI()/4)/100000)</f>
        <v>8.51201179589253</v>
      </c>
      <c r="H37" s="30" t="n">
        <f aca="false">IF(B37&lt;0,Diagramme!B$6,(Diagramme!B$8*1000*(Diagramme!B$1/1000000-$A37*(Diagramme!B$4/1000)^2*PI()/4)+Diagramme!B$6/1000)*1000)</f>
        <v>394.044257124357</v>
      </c>
      <c r="I37" s="32" t="n">
        <f aca="false">(0.601*Diagramme!B$7*(Diagramme!B$5/1000)^2*PI()/4*C36^2)</f>
        <v>0.522101363495002</v>
      </c>
      <c r="J37" s="30" t="n">
        <f aca="false">IF(Diagramme!C$9&lt;$A37,-9.81-(0.601*Diagramme!C$7*(Diagramme!C$5/1000)^2*PI()/4*K36^2)/N36*1000,(Diagramme!C$3/1000000-Diagramme!C$1/1000000)*Diagramme!C$2*100000/(Diagramme!C$3/1000000-Diagramme!C$1/1000000+$A37*(Diagramme!C$4/1000)^2*PI()/4)*(Diagramme!C$4/1000)^2*PI()/4/(Diagramme!C$8*1000*(Diagramme!C$1/1000000-$A37*(Diagramme!C$4/1000)^2*PI()/4)+Diagramme!C$6/1000)-9.81-(0.601*Diagramme!C$7*(Diagramme!C$5/1000)^2*PI()/4*K36^2)/N36*1000)</f>
        <v>328.861038137297</v>
      </c>
      <c r="K37" s="30" t="n">
        <f aca="false">IF((K36^2+2*J37*($A37-$A36))&lt;0,0,SQRT(K36^2+2*J37*($A37-$A36)))</f>
        <v>14.8080417890621</v>
      </c>
      <c r="L37" s="30" t="n">
        <f aca="false">(L36+1000*2*($A37-$A36)/(K37+L36))</f>
        <v>31.9285975285347</v>
      </c>
      <c r="M37" s="31" t="n">
        <f aca="false">IF(J37=-9.81,0,(Diagramme!C$3/1000000-Diagramme!C$1/1000000)*Diagramme!C$2*100000/(Diagramme!C$3/1000000-Diagramme!C$1/1000000+$A37*(Diagramme!C$4/1000)^2*PI()/4)/100000)</f>
        <v>4.25600589794627</v>
      </c>
      <c r="N37" s="30" t="n">
        <f aca="false">IF(J37&lt;0,Diagramme!C$6,(Diagramme!C$8*1000*(Diagramme!C$1/1000000-$A37*(Diagramme!C$4/1000)^2*PI()/4)+Diagramme!C$6/1000)*1000)</f>
        <v>394.044257124357</v>
      </c>
      <c r="O37" s="32" t="n">
        <f aca="false">(0.601*Diagramme!C$7*(Diagramme!C$5/1000)^2*PI()/4*K36^2)</f>
        <v>0.257023957993681</v>
      </c>
      <c r="P37" s="30" t="n">
        <f aca="false">IF(Diagramme!D$9&lt;$A37,-9.81-(0.601*Diagramme!D$7*(Diagramme!D$5/1000)^2*PI()/4*Q36^2)/T36*1000,(Diagramme!D$3/1000000-Diagramme!D$1/1000000)*Diagramme!D$2*100000/(Diagramme!D$3/1000000-Diagramme!D$1/1000000+$A37*(Diagramme!D$4/1000)^2*PI()/4)*(Diagramme!D$4/1000)^2*PI()/4/(Diagramme!D$8*1000*(Diagramme!D$1/1000000-$A37*(Diagramme!D$4/1000)^2*PI()/4)+Diagramme!D$6/1000)-9.81-(0.601*Diagramme!D$7*(Diagramme!D$5/1000)^2*PI()/4*Q36^2)/T36*1000)</f>
        <v>505.986866614328</v>
      </c>
      <c r="Q37" s="30" t="n">
        <f aca="false">IF((Q36^2+2*P37*($A37-$A36))&lt;0,0,SQRT(Q36^2+2*P37*($A37-$A36)))</f>
        <v>18.4189822957519</v>
      </c>
      <c r="R37" s="30" t="n">
        <f aca="false">(R36+1000*2*($A37-$A36)/(Q37+R36))</f>
        <v>30.0557770574369</v>
      </c>
      <c r="S37" s="31" t="n">
        <f aca="false">IF(P37=-9.81,0,(Diagramme!D$3/1000000-Diagramme!D$1/1000000)*Diagramme!D$2*100000/(Diagramme!D$3/1000000-Diagramme!D$1/1000000+$A37*(Diagramme!D$4/1000)^2*PI()/4)/100000)</f>
        <v>9.05206949876336</v>
      </c>
      <c r="T37" s="30" t="n">
        <f aca="false">IF(P37&lt;0,Diagramme!D$6,(Diagramme!D$8*1000*(Diagramme!D$1/1000000-$A37*(Diagramme!D$4/1000)^2*PI()/4)+Diagramme!D$6/1000)*1000)</f>
        <v>550.044257124357</v>
      </c>
      <c r="U37" s="32" t="n">
        <f aca="false">(0.601*Diagramme!D$7*(Diagramme!D$5/1000)^2*PI()/4*Q36^2)</f>
        <v>0.67186161011154</v>
      </c>
      <c r="V37" s="30" t="n">
        <f aca="false">IF(Diagramme!E$9&lt;$A37,-9.81-(0.601*Diagramme!E$7*(Diagramme!E$5/1000)^2*PI()/4*W36^2)/Z36*1000,(Diagramme!E$3/1000000-Diagramme!E$1/1000000)*Diagramme!E$2*100000/(Diagramme!E$3/1000000-Diagramme!E$1/1000000+$A37*(Diagramme!E$4/1000)^2*PI()/4)*(Diagramme!E$4/1000)^2*PI()/4/(Diagramme!E$8*1000*(Diagramme!E$1/1000000-$A37*(Diagramme!E$4/1000)^2*PI()/4)+Diagramme!E$6/1000)-9.81-(0.601*Diagramme!E$7*(Diagramme!E$5/1000)^2*PI()/4*W36^2)/Z36*1000)</f>
        <v>248.100726943284</v>
      </c>
      <c r="W37" s="30" t="n">
        <f aca="false">IF((W36^2+2*V37*($A37-$A36))&lt;0,0,SQRT(W36^2+2*V37*($A37-$A36)))</f>
        <v>12.8918584096164</v>
      </c>
      <c r="X37" s="30" t="n">
        <f aca="false">(X36+1000*2*($A37-$A36)/(W37+X36))</f>
        <v>33.0725972401126</v>
      </c>
      <c r="Y37" s="31" t="n">
        <f aca="false">IF(V37=-9.81,0,(Diagramme!E$3/1000000-Diagramme!E$1/1000000)*Diagramme!E$2*100000/(Diagramme!E$3/1000000-Diagramme!E$1/1000000+$A37*(Diagramme!E$4/1000)^2*PI()/4)/100000)</f>
        <v>4.52603474938168</v>
      </c>
      <c r="Z37" s="30" t="n">
        <f aca="false">IF(V37&lt;0,Diagramme!E$6,(Diagramme!E$8*1000*(Diagramme!E$1/1000000-$A37*(Diagramme!E$4/1000)^2*PI()/4)+Diagramme!E$6/1000)*1000)</f>
        <v>550.044257124357</v>
      </c>
      <c r="AA37" s="32" t="n">
        <f aca="false">(0.601*Diagramme!E$7*(Diagramme!E$5/1000)^2*PI()/4*W36^2)</f>
        <v>0.329130139511744</v>
      </c>
    </row>
    <row r="38" customFormat="false" ht="12.75" hidden="false" customHeight="false" outlineLevel="0" collapsed="false">
      <c r="A38" s="26" t="n">
        <f aca="false">A37+A$3</f>
        <v>0.36</v>
      </c>
      <c r="B38" s="30" t="n">
        <f aca="false">IF(Diagramme!B$9&lt;$A38,-9.81-(0.601*Diagramme!B$7*(Diagramme!B$5/1000)^2*PI()/4*C37^2)/H37*1000,(Diagramme!B$3/1000000-Diagramme!B$1/1000000)*Diagramme!B$2*100000/(Diagramme!B$3/1000000-Diagramme!B$1/1000000+$A38*(Diagramme!B$4/1000)^2*PI()/4)*(Diagramme!B$4/1000)^2*PI()/4/(Diagramme!B$8*1000*(Diagramme!B$1/1000000-$A38*(Diagramme!B$4/1000)^2*PI()/4)+Diagramme!B$6/1000)-9.81-(0.601*Diagramme!B$7*(Diagramme!B$5/1000)^2*PI()/4*C37^2)/H37*1000)</f>
        <v>670.01839396521</v>
      </c>
      <c r="C38" s="30" t="n">
        <f aca="false">IF((C37^2+2*B38*($A38-$A37))&lt;0,0,SQRT(C37^2+2*B38*($A38-$A37)))</f>
        <v>21.4200144295977</v>
      </c>
      <c r="D38" s="30" t="n">
        <f aca="false">0.98*SQRT(2*G38*100000/(Diagramme!$B$8*1000))</f>
        <v>40.3492958512932</v>
      </c>
      <c r="E38" s="30" t="n">
        <f aca="false">IF(D38&gt;C38,B38,"x")</f>
        <v>670.01839396521</v>
      </c>
      <c r="F38" s="30" t="n">
        <f aca="false">(F37+1000*2*($A38-$A37)/(C38+F37))</f>
        <v>29.2081228374784</v>
      </c>
      <c r="G38" s="31" t="n">
        <f aca="false">IF(B38=-9.81,0,(Diagramme!B$3/1000000-Diagramme!B$1/1000000)*Diagramme!B$2*100000/(Diagramme!B$3/1000000-Diagramme!B$1/1000000+$A38*(Diagramme!B$4/1000)^2*PI()/4)/100000)</f>
        <v>8.47597707046642</v>
      </c>
      <c r="H38" s="30" t="n">
        <f aca="false">IF(B38&lt;0,Diagramme!B$6,(Diagramme!B$8*1000*(Diagramme!B$1/1000000-$A38*(Diagramme!B$4/1000)^2*PI()/4)+Diagramme!B$6/1000)*1000)</f>
        <v>390.902664470767</v>
      </c>
      <c r="I38" s="32" t="n">
        <f aca="false">(0.601*Diagramme!B$7*(Diagramme!B$5/1000)^2*PI()/4*C37^2)</f>
        <v>0.538233551020308</v>
      </c>
      <c r="J38" s="30" t="n">
        <f aca="false">IF(Diagramme!C$9&lt;$A38,-9.81-(0.601*Diagramme!C$7*(Diagramme!C$5/1000)^2*PI()/4*K37^2)/N37*1000,(Diagramme!C$3/1000000-Diagramme!C$1/1000000)*Diagramme!C$2*100000/(Diagramme!C$3/1000000-Diagramme!C$1/1000000+$A38*(Diagramme!C$4/1000)^2*PI()/4)*(Diagramme!C$4/1000)^2*PI()/4/(Diagramme!C$8*1000*(Diagramme!C$1/1000000-$A38*(Diagramme!C$4/1000)^2*PI()/4)+Diagramme!C$6/1000)-9.81-(0.601*Diagramme!C$7*(Diagramme!C$5/1000)^2*PI()/4*K37^2)/N37*1000)</f>
        <v>330.114716158961</v>
      </c>
      <c r="K38" s="30" t="n">
        <f aca="false">IF((K37^2+2*J38*($A38-$A37))&lt;0,0,SQRT(K37^2+2*J38*($A38-$A37)))</f>
        <v>15.0293178803892</v>
      </c>
      <c r="L38" s="30" t="n">
        <f aca="false">(L37+1000*2*($A38-$A37)/(K38+L37))</f>
        <v>32.3545108133522</v>
      </c>
      <c r="M38" s="31" t="n">
        <f aca="false">IF(J38=-9.81,0,(Diagramme!C$3/1000000-Diagramme!C$1/1000000)*Diagramme!C$2*100000/(Diagramme!C$3/1000000-Diagramme!C$1/1000000+$A38*(Diagramme!C$4/1000)^2*PI()/4)/100000)</f>
        <v>4.23798853523321</v>
      </c>
      <c r="N38" s="30" t="n">
        <f aca="false">IF(J38&lt;0,Diagramme!C$6,(Diagramme!C$8*1000*(Diagramme!C$1/1000000-$A38*(Diagramme!C$4/1000)^2*PI()/4)+Diagramme!C$6/1000)*1000)</f>
        <v>390.902664470767</v>
      </c>
      <c r="O38" s="32" t="n">
        <f aca="false">(0.601*Diagramme!C$7*(Diagramme!C$5/1000)^2*PI()/4*K37^2)</f>
        <v>0.26497175447752</v>
      </c>
      <c r="P38" s="30" t="n">
        <f aca="false">IF(Diagramme!D$9&lt;$A38,-9.81-(0.601*Diagramme!D$7*(Diagramme!D$5/1000)^2*PI()/4*Q37^2)/T37*1000,(Diagramme!D$3/1000000-Diagramme!D$1/1000000)*Diagramme!D$2*100000/(Diagramme!D$3/1000000-Diagramme!D$1/1000000+$A38*(Diagramme!D$4/1000)^2*PI()/4)*(Diagramme!D$4/1000)^2*PI()/4/(Diagramme!D$8*1000*(Diagramme!D$1/1000000-$A38*(Diagramme!D$4/1000)^2*PI()/4)+Diagramme!D$6/1000)-9.81-(0.601*Diagramme!D$7*(Diagramme!D$5/1000)^2*PI()/4*Q37^2)/T37*1000)</f>
        <v>507.507762314308</v>
      </c>
      <c r="Q38" s="30" t="n">
        <f aca="false">IF((Q37^2+2*P38*($A38-$A37))&lt;0,0,SQRT(Q37^2+2*P38*($A38-$A37)))</f>
        <v>18.692486834488</v>
      </c>
      <c r="R38" s="30" t="n">
        <f aca="false">(R37+1000*2*($A38-$A37)/(Q38+R37))</f>
        <v>30.4660480784591</v>
      </c>
      <c r="S38" s="31" t="n">
        <f aca="false">IF(P38=-9.81,0,(Diagramme!D$3/1000000-Diagramme!D$1/1000000)*Diagramme!D$2*100000/(Diagramme!D$3/1000000-Diagramme!D$1/1000000+$A38*(Diagramme!D$4/1000)^2*PI()/4)/100000)</f>
        <v>9.02761933954762</v>
      </c>
      <c r="T38" s="30" t="n">
        <f aca="false">IF(P38&lt;0,Diagramme!D$6,(Diagramme!D$8*1000*(Diagramme!D$1/1000000-$A38*(Diagramme!D$4/1000)^2*PI()/4)+Diagramme!D$6/1000)*1000)</f>
        <v>546.902664470767</v>
      </c>
      <c r="U38" s="32" t="n">
        <f aca="false">(0.601*Diagramme!D$7*(Diagramme!D$5/1000)^2*PI()/4*Q37^2)</f>
        <v>0.692518716913582</v>
      </c>
      <c r="V38" s="30" t="n">
        <f aca="false">IF(Diagramme!E$9&lt;$A38,-9.81-(0.601*Diagramme!E$7*(Diagramme!E$5/1000)^2*PI()/4*W37^2)/Z37*1000,(Diagramme!E$3/1000000-Diagramme!E$1/1000000)*Diagramme!E$2*100000/(Diagramme!E$3/1000000-Diagramme!E$1/1000000+$A38*(Diagramme!E$4/1000)^2*PI()/4)*(Diagramme!E$4/1000)^2*PI()/4/(Diagramme!E$8*1000*(Diagramme!E$1/1000000-$A38*(Diagramme!E$4/1000)^2*PI()/4)+Diagramme!E$6/1000)-9.81-(0.601*Diagramme!E$7*(Diagramme!E$5/1000)^2*PI()/4*W37^2)/Z37*1000)</f>
        <v>248.86160815513</v>
      </c>
      <c r="W38" s="30" t="n">
        <f aca="false">IF((W37^2+2*V38*($A38-$A37))&lt;0,0,SQRT(W37^2+2*V38*($A38-$A37)))</f>
        <v>13.0834722232555</v>
      </c>
      <c r="X38" s="30" t="n">
        <f aca="false">(X37+1000*2*($A38-$A37)/(W38+X37))</f>
        <v>33.5059097000454</v>
      </c>
      <c r="Y38" s="31" t="n">
        <f aca="false">IF(V38=-9.81,0,(Diagramme!E$3/1000000-Diagramme!E$1/1000000)*Diagramme!E$2*100000/(Diagramme!E$3/1000000-Diagramme!E$1/1000000+$A38*(Diagramme!E$4/1000)^2*PI()/4)/100000)</f>
        <v>4.51380966977381</v>
      </c>
      <c r="Z38" s="30" t="n">
        <f aca="false">IF(V38&lt;0,Diagramme!E$6,(Diagramme!E$8*1000*(Diagramme!E$1/1000000-$A38*(Diagramme!E$4/1000)^2*PI()/4)+Diagramme!E$6/1000)*1000)</f>
        <v>546.902664470767</v>
      </c>
      <c r="AA38" s="32" t="n">
        <f aca="false">(0.601*Diagramme!E$7*(Diagramme!E$5/1000)^2*PI()/4*W37^2)</f>
        <v>0.339258946309487</v>
      </c>
    </row>
    <row r="39" customFormat="false" ht="12.75" hidden="false" customHeight="false" outlineLevel="0" collapsed="false">
      <c r="A39" s="26" t="n">
        <f aca="false">A38+A$3</f>
        <v>0.37</v>
      </c>
      <c r="B39" s="30" t="n">
        <f aca="false">IF(Diagramme!B$9&lt;$A39,-9.81-(0.601*Diagramme!B$7*(Diagramme!B$5/1000)^2*PI()/4*C38^2)/H38*1000,(Diagramme!B$3/1000000-Diagramme!B$1/1000000)*Diagramme!B$2*100000/(Diagramme!B$3/1000000-Diagramme!B$1/1000000+$A39*(Diagramme!B$4/1000)^2*PI()/4)*(Diagramme!B$4/1000)^2*PI()/4/(Diagramme!B$8*1000*(Diagramme!B$1/1000000-$A39*(Diagramme!B$4/1000)^2*PI()/4)+Diagramme!B$6/1000)-9.81-(0.601*Diagramme!B$7*(Diagramme!B$5/1000)^2*PI()/4*C38^2)/H38*1000)</f>
        <v>672.590070396402</v>
      </c>
      <c r="C39" s="30" t="n">
        <f aca="false">IF((C38^2+2*B39*($A39-$A38))&lt;0,0,SQRT(C38^2+2*B39*($A39-$A38)))</f>
        <v>21.7317468136388</v>
      </c>
      <c r="D39" s="30" t="n">
        <f aca="false">0.98*SQRT(2*G39*100000/(Diagramme!$B$8*1000))</f>
        <v>40.2641587758749</v>
      </c>
      <c r="E39" s="30" t="n">
        <f aca="false">IF(D39&gt;C39,B39,"x")</f>
        <v>672.590070396402</v>
      </c>
      <c r="F39" s="30" t="n">
        <f aca="false">(F38+1000*2*($A39-$A38)/(C39+F38))</f>
        <v>29.6007426093188</v>
      </c>
      <c r="G39" s="31" t="n">
        <f aca="false">IF(B39=-9.81,0,(Diagramme!B$3/1000000-Diagramme!B$1/1000000)*Diagramme!B$2*100000/(Diagramme!B$3/1000000-Diagramme!B$1/1000000+$A39*(Diagramme!B$4/1000)^2*PI()/4)/100000)</f>
        <v>8.44024615748056</v>
      </c>
      <c r="H39" s="30" t="n">
        <f aca="false">IF(B39&lt;0,Diagramme!B$6,(Diagramme!B$8*1000*(Diagramme!B$1/1000000-$A39*(Diagramme!B$4/1000)^2*PI()/4)+Diagramme!B$6/1000)*1000)</f>
        <v>387.761071817178</v>
      </c>
      <c r="I39" s="32" t="n">
        <f aca="false">(0.601*Diagramme!B$7*(Diagramme!B$5/1000)^2*PI()/4*C38^2)</f>
        <v>0.554426317016019</v>
      </c>
      <c r="J39" s="30" t="n">
        <f aca="false">IF(Diagramme!C$9&lt;$A39,-9.81-(0.601*Diagramme!C$7*(Diagramme!C$5/1000)^2*PI()/4*K38^2)/N38*1000,(Diagramme!C$3/1000000-Diagramme!C$1/1000000)*Diagramme!C$2*100000/(Diagramme!C$3/1000000-Diagramme!C$1/1000000+$A39*(Diagramme!C$4/1000)^2*PI()/4)*(Diagramme!C$4/1000)^2*PI()/4/(Diagramme!C$8*1000*(Diagramme!C$1/1000000-$A39*(Diagramme!C$4/1000)^2*PI()/4)+Diagramme!C$6/1000)-9.81-(0.601*Diagramme!C$7*(Diagramme!C$5/1000)^2*PI()/4*K38^2)/N38*1000)</f>
        <v>331.400941517062</v>
      </c>
      <c r="K39" s="30" t="n">
        <f aca="false">IF((K38^2+2*J39*($A39-$A38))&lt;0,0,SQRT(K38^2+2*J39*($A39-$A38)))</f>
        <v>15.2482266109908</v>
      </c>
      <c r="L39" s="30" t="n">
        <f aca="false">(L38+1000*2*($A39-$A38)/(K39+L38))</f>
        <v>32.7746547185591</v>
      </c>
      <c r="M39" s="31" t="n">
        <f aca="false">IF(J39=-9.81,0,(Diagramme!C$3/1000000-Diagramme!C$1/1000000)*Diagramme!C$2*100000/(Diagramme!C$3/1000000-Diagramme!C$1/1000000+$A39*(Diagramme!C$4/1000)^2*PI()/4)/100000)</f>
        <v>4.22012307874028</v>
      </c>
      <c r="N39" s="30" t="n">
        <f aca="false">IF(J39&lt;0,Diagramme!C$6,(Diagramme!C$8*1000*(Diagramme!C$1/1000000-$A39*(Diagramme!C$4/1000)^2*PI()/4)+Diagramme!C$6/1000)*1000)</f>
        <v>387.761071817178</v>
      </c>
      <c r="O39" s="32" t="n">
        <f aca="false">(0.601*Diagramme!C$7*(Diagramme!C$5/1000)^2*PI()/4*K38^2)</f>
        <v>0.272949849405433</v>
      </c>
      <c r="P39" s="30" t="n">
        <f aca="false">IF(Diagramme!D$9&lt;$A39,-9.81-(0.601*Diagramme!D$7*(Diagramme!D$5/1000)^2*PI()/4*Q38^2)/T38*1000,(Diagramme!D$3/1000000-Diagramme!D$1/1000000)*Diagramme!D$2*100000/(Diagramme!D$3/1000000-Diagramme!D$1/1000000+$A39*(Diagramme!D$4/1000)^2*PI()/4)*(Diagramme!D$4/1000)^2*PI()/4/(Diagramme!D$8*1000*(Diagramme!D$1/1000000-$A39*(Diagramme!D$4/1000)^2*PI()/4)+Diagramme!D$6/1000)-9.81-(0.601*Diagramme!D$7*(Diagramme!D$5/1000)^2*PI()/4*Q38^2)/T38*1000)</f>
        <v>509.053732003513</v>
      </c>
      <c r="Q39" s="30" t="n">
        <f aca="false">IF((Q38^2+2*P39*($A39-$A38))&lt;0,0,SQRT(Q38^2+2*P39*($A39-$A38)))</f>
        <v>18.9628620914032</v>
      </c>
      <c r="R39" s="30" t="n">
        <f aca="false">(R38+1000*2*($A39-$A38)/(Q39+R38))</f>
        <v>30.8706695829849</v>
      </c>
      <c r="S39" s="31" t="n">
        <f aca="false">IF(P39=-9.81,0,(Diagramme!D$3/1000000-Diagramme!D$1/1000000)*Diagramme!D$2*100000/(Diagramme!D$3/1000000-Diagramme!D$1/1000000+$A39*(Diagramme!D$4/1000)^2*PI()/4)/100000)</f>
        <v>9.0033009070968</v>
      </c>
      <c r="T39" s="30" t="n">
        <f aca="false">IF(P39&lt;0,Diagramme!D$6,(Diagramme!D$8*1000*(Diagramme!D$1/1000000-$A39*(Diagramme!D$4/1000)^2*PI()/4)+Diagramme!D$6/1000)*1000)</f>
        <v>543.761071817178</v>
      </c>
      <c r="U39" s="32" t="n">
        <f aca="false">(0.601*Diagramme!D$7*(Diagramme!D$5/1000)^2*PI()/4*Q38^2)</f>
        <v>0.713237914862612</v>
      </c>
      <c r="V39" s="30" t="n">
        <f aca="false">IF(Diagramme!E$9&lt;$A39,-9.81-(0.601*Diagramme!E$7*(Diagramme!E$5/1000)^2*PI()/4*W38^2)/Z38*1000,(Diagramme!E$3/1000000-Diagramme!E$1/1000000)*Diagramme!E$2*100000/(Diagramme!E$3/1000000-Diagramme!E$1/1000000+$A39*(Diagramme!E$4/1000)^2*PI()/4)*(Diagramme!E$4/1000)^2*PI()/4/(Diagramme!E$8*1000*(Diagramme!E$1/1000000-$A39*(Diagramme!E$4/1000)^2*PI()/4)+Diagramme!E$6/1000)-9.81-(0.601*Diagramme!E$7*(Diagramme!E$5/1000)^2*PI()/4*W38^2)/Z38*1000)</f>
        <v>249.635031307991</v>
      </c>
      <c r="W39" s="30" t="n">
        <f aca="false">IF((W38^2+2*V39*($A39-$A38))&lt;0,0,SQRT(W38^2+2*V39*($A39-$A38)))</f>
        <v>13.2729026984627</v>
      </c>
      <c r="X39" s="30" t="n">
        <f aca="false">(X38+1000*2*($A39-$A38)/(W39+X38))</f>
        <v>33.9334536879008</v>
      </c>
      <c r="Y39" s="31" t="n">
        <f aca="false">IF(V39=-9.81,0,(Diagramme!E$3/1000000-Diagramme!E$1/1000000)*Diagramme!E$2*100000/(Diagramme!E$3/1000000-Diagramme!E$1/1000000+$A39*(Diagramme!E$4/1000)^2*PI()/4)/100000)</f>
        <v>4.5016504535484</v>
      </c>
      <c r="Z39" s="30" t="n">
        <f aca="false">IF(V39&lt;0,Diagramme!E$6,(Diagramme!E$8*1000*(Diagramme!E$1/1000000-$A39*(Diagramme!E$4/1000)^2*PI()/4)+Diagramme!E$6/1000)*1000)</f>
        <v>543.761071817178</v>
      </c>
      <c r="AA39" s="32" t="n">
        <f aca="false">(0.601*Diagramme!E$7*(Diagramme!E$5/1000)^2*PI()/4*W38^2)</f>
        <v>0.349418816372887</v>
      </c>
    </row>
    <row r="40" customFormat="false" ht="12.75" hidden="false" customHeight="false" outlineLevel="0" collapsed="false">
      <c r="A40" s="26" t="n">
        <f aca="false">A39+A$3</f>
        <v>0.38</v>
      </c>
      <c r="B40" s="30" t="n">
        <f aca="false">IF(Diagramme!B$9&lt;$A40,-9.81-(0.601*Diagramme!B$7*(Diagramme!B$5/1000)^2*PI()/4*C39^2)/H39*1000,(Diagramme!B$3/1000000-Diagramme!B$1/1000000)*Diagramme!B$2*100000/(Diagramme!B$3/1000000-Diagramme!B$1/1000000+$A40*(Diagramme!B$4/1000)^2*PI()/4)*(Diagramme!B$4/1000)^2*PI()/4/(Diagramme!B$8*1000*(Diagramme!B$1/1000000-$A40*(Diagramme!B$4/1000)^2*PI()/4)+Diagramme!B$6/1000)-9.81-(0.601*Diagramme!B$7*(Diagramme!B$5/1000)^2*PI()/4*C39^2)/H39*1000)</f>
        <v>675.228107711739</v>
      </c>
      <c r="C40" s="30" t="n">
        <f aca="false">IF((C39^2+2*B40*($A40-$A39))&lt;0,0,SQRT(C39^2+2*B40*($A40-$A39)))</f>
        <v>22.0402672789223</v>
      </c>
      <c r="D40" s="30" t="n">
        <f aca="false">0.98*SQRT(2*G40*100000/(Diagramme!$B$8*1000))</f>
        <v>40.1795583542472</v>
      </c>
      <c r="E40" s="30" t="n">
        <f aca="false">IF(D40&gt;C40,B40,"x")</f>
        <v>675.228107711739</v>
      </c>
      <c r="F40" s="30" t="n">
        <f aca="false">(F39+1000*2*($A40-$A39)/(C40+F39))</f>
        <v>29.9880317046189</v>
      </c>
      <c r="G40" s="31" t="n">
        <f aca="false">IF(B40=-9.81,0,(Diagramme!B$3/1000000-Diagramme!B$1/1000000)*Diagramme!B$2*100000/(Diagramme!B$3/1000000-Diagramme!B$1/1000000+$A40*(Diagramme!B$4/1000)^2*PI()/4)/100000)</f>
        <v>8.40481523085356</v>
      </c>
      <c r="H40" s="30" t="n">
        <f aca="false">IF(B40&lt;0,Diagramme!B$6,(Diagramme!B$8*1000*(Diagramme!B$1/1000000-$A40*(Diagramme!B$4/1000)^2*PI()/4)+Diagramme!B$6/1000)*1000)</f>
        <v>384.619479163588</v>
      </c>
      <c r="I40" s="32" t="n">
        <f aca="false">(0.601*Diagramme!B$7*(Diagramme!B$5/1000)^2*PI()/4*C39^2)</f>
        <v>0.570681234372114</v>
      </c>
      <c r="J40" s="30" t="n">
        <f aca="false">IF(Diagramme!C$9&lt;$A40,-9.81-(0.601*Diagramme!C$7*(Diagramme!C$5/1000)^2*PI()/4*K39^2)/N39*1000,(Diagramme!C$3/1000000-Diagramme!C$1/1000000)*Diagramme!C$2*100000/(Diagramme!C$3/1000000-Diagramme!C$1/1000000+$A40*(Diagramme!C$4/1000)^2*PI()/4)*(Diagramme!C$4/1000)^2*PI()/4/(Diagramme!C$8*1000*(Diagramme!C$1/1000000-$A40*(Diagramme!C$4/1000)^2*PI()/4)+Diagramme!C$6/1000)-9.81-(0.601*Diagramme!C$7*(Diagramme!C$5/1000)^2*PI()/4*K39^2)/N39*1000)</f>
        <v>332.72035356627</v>
      </c>
      <c r="K40" s="30" t="n">
        <f aca="false">IF((K39^2+2*J40*($A40-$A39))&lt;0,0,SQRT(K39^2+2*J40*($A40-$A39)))</f>
        <v>15.4648899721742</v>
      </c>
      <c r="L40" s="30" t="n">
        <f aca="false">(L39+1000*2*($A40-$A39)/(K40+L39))</f>
        <v>33.1892523298803</v>
      </c>
      <c r="M40" s="31" t="n">
        <f aca="false">IF(J40=-9.81,0,(Diagramme!C$3/1000000-Diagramme!C$1/1000000)*Diagramme!C$2*100000/(Diagramme!C$3/1000000-Diagramme!C$1/1000000+$A40*(Diagramme!C$4/1000)^2*PI()/4)/100000)</f>
        <v>4.20240761542678</v>
      </c>
      <c r="N40" s="30" t="n">
        <f aca="false">IF(J40&lt;0,Diagramme!C$6,(Diagramme!C$8*1000*(Diagramme!C$1/1000000-$A40*(Diagramme!C$4/1000)^2*PI()/4)+Diagramme!C$6/1000)*1000)</f>
        <v>384.619479163588</v>
      </c>
      <c r="O40" s="32" t="n">
        <f aca="false">(0.601*Diagramme!C$7*(Diagramme!C$5/1000)^2*PI()/4*K39^2)</f>
        <v>0.280959029369861</v>
      </c>
      <c r="P40" s="30" t="n">
        <f aca="false">IF(Diagramme!D$9&lt;$A40,-9.81-(0.601*Diagramme!D$7*(Diagramme!D$5/1000)^2*PI()/4*Q39^2)/T39*1000,(Diagramme!D$3/1000000-Diagramme!D$1/1000000)*Diagramme!D$2*100000/(Diagramme!D$3/1000000-Diagramme!D$1/1000000+$A40*(Diagramme!D$4/1000)^2*PI()/4)*(Diagramme!D$4/1000)^2*PI()/4/(Diagramme!D$8*1000*(Diagramme!D$1/1000000-$A40*(Diagramme!D$4/1000)^2*PI()/4)+Diagramme!D$6/1000)-9.81-(0.601*Diagramme!D$7*(Diagramme!D$5/1000)^2*PI()/4*Q39^2)/T39*1000)</f>
        <v>510.625149289877</v>
      </c>
      <c r="Q40" s="30" t="n">
        <f aca="false">IF((Q39^2+2*P40*($A40-$A39))&lt;0,0,SQRT(Q39^2+2*P40*($A40-$A39)))</f>
        <v>19.2302532922313</v>
      </c>
      <c r="R40" s="30" t="n">
        <f aca="false">(R39+1000*2*($A40-$A39)/(Q40+R39))</f>
        <v>31.2698638263687</v>
      </c>
      <c r="S40" s="31" t="n">
        <f aca="false">IF(P40=-9.81,0,(Diagramme!D$3/1000000-Diagramme!D$1/1000000)*Diagramme!D$2*100000/(Diagramme!D$3/1000000-Diagramme!D$1/1000000+$A40*(Diagramme!D$4/1000)^2*PI()/4)/100000)</f>
        <v>8.97911313974151</v>
      </c>
      <c r="T40" s="30" t="n">
        <f aca="false">IF(P40&lt;0,Diagramme!D$6,(Diagramme!D$8*1000*(Diagramme!D$1/1000000-$A40*(Diagramme!D$4/1000)^2*PI()/4)+Diagramme!D$6/1000)*1000)</f>
        <v>540.619479163588</v>
      </c>
      <c r="U40" s="32" t="n">
        <f aca="false">(0.601*Diagramme!D$7*(Diagramme!D$5/1000)^2*PI()/4*Q39^2)</f>
        <v>0.734020227613804</v>
      </c>
      <c r="V40" s="30" t="n">
        <f aca="false">IF(Diagramme!E$9&lt;$A40,-9.81-(0.601*Diagramme!E$7*(Diagramme!E$5/1000)^2*PI()/4*W39^2)/Z39*1000,(Diagramme!E$3/1000000-Diagramme!E$1/1000000)*Diagramme!E$2*100000/(Diagramme!E$3/1000000-Diagramme!E$1/1000000+$A40*(Diagramme!E$4/1000)^2*PI()/4)*(Diagramme!E$4/1000)^2*PI()/4/(Diagramme!E$8*1000*(Diagramme!E$1/1000000-$A40*(Diagramme!E$4/1000)^2*PI()/4)+Diagramme!E$6/1000)-9.81-(0.601*Diagramme!E$7*(Diagramme!E$5/1000)^2*PI()/4*W39^2)/Z39*1000)</f>
        <v>250.421183291197</v>
      </c>
      <c r="W40" s="30" t="n">
        <f aca="false">IF((W39^2+2*V40*($A40-$A39))&lt;0,0,SQRT(W39^2+2*V40*($A40-$A39)))</f>
        <v>13.4602514727134</v>
      </c>
      <c r="X40" s="30" t="n">
        <f aca="false">(X39+1000*2*($A40-$A39)/(W40+X39))</f>
        <v>34.3554506584314</v>
      </c>
      <c r="Y40" s="31" t="n">
        <f aca="false">IF(V40=-9.81,0,(Diagramme!E$3/1000000-Diagramme!E$1/1000000)*Diagramme!E$2*100000/(Diagramme!E$3/1000000-Diagramme!E$1/1000000+$A40*(Diagramme!E$4/1000)^2*PI()/4)/100000)</f>
        <v>4.48955656987076</v>
      </c>
      <c r="Z40" s="30" t="n">
        <f aca="false">IF(V40&lt;0,Diagramme!E$6,(Diagramme!E$8*1000*(Diagramme!E$1/1000000-$A40*(Diagramme!E$4/1000)^2*PI()/4)+Diagramme!E$6/1000)*1000)</f>
        <v>540.619479163588</v>
      </c>
      <c r="AA40" s="32" t="n">
        <f aca="false">(0.601*Diagramme!E$7*(Diagramme!E$5/1000)^2*PI()/4*W39^2)</f>
        <v>0.359610261731469</v>
      </c>
    </row>
    <row r="41" customFormat="false" ht="12.75" hidden="false" customHeight="false" outlineLevel="0" collapsed="false">
      <c r="A41" s="26" t="n">
        <f aca="false">A40+A$3</f>
        <v>0.39</v>
      </c>
      <c r="B41" s="30" t="n">
        <f aca="false">IF(Diagramme!B$9&lt;$A41,-9.81-(0.601*Diagramme!B$7*(Diagramme!B$5/1000)^2*PI()/4*C40^2)/H40*1000,(Diagramme!B$3/1000000-Diagramme!B$1/1000000)*Diagramme!B$2*100000/(Diagramme!B$3/1000000-Diagramme!B$1/1000000+$A41*(Diagramme!B$4/1000)^2*PI()/4)*(Diagramme!B$4/1000)^2*PI()/4/(Diagramme!B$8*1000*(Diagramme!B$1/1000000-$A41*(Diagramme!B$4/1000)^2*PI()/4)+Diagramme!B$6/1000)-9.81-(0.601*Diagramme!B$7*(Diagramme!B$5/1000)^2*PI()/4*C40^2)/H40*1000)</f>
        <v>677.93383163319</v>
      </c>
      <c r="C41" s="30" t="n">
        <f aca="false">IF((C40^2+2*B41*($A41-$A40))&lt;0,0,SQRT(C40^2+2*B41*($A41-$A40)))</f>
        <v>22.3457391544562</v>
      </c>
      <c r="D41" s="30" t="n">
        <f aca="false">0.98*SQRT(2*G41*100000/(Diagramme!$B$8*1000))</f>
        <v>40.095488972085</v>
      </c>
      <c r="E41" s="30" t="n">
        <f aca="false">IF(D41&gt;C41,B41,"x")</f>
        <v>677.93383163319</v>
      </c>
      <c r="F41" s="30" t="n">
        <f aca="false">(F40+1000*2*($A41-$A40)/(C41+F40))</f>
        <v>30.3701941146974</v>
      </c>
      <c r="G41" s="31" t="n">
        <f aca="false">IF(B41=-9.81,0,(Diagramme!B$3/1000000-Diagramme!B$1/1000000)*Diagramme!B$2*100000/(Diagramme!B$3/1000000-Diagramme!B$1/1000000+$A41*(Diagramme!B$4/1000)^2*PI()/4)/100000)</f>
        <v>8.36968052848079</v>
      </c>
      <c r="H41" s="30" t="n">
        <f aca="false">IF(B41&lt;0,Diagramme!B$6,(Diagramme!B$8*1000*(Diagramme!B$1/1000000-$A41*(Diagramme!B$4/1000)^2*PI()/4)+Diagramme!B$6/1000)*1000)</f>
        <v>381.477886509998</v>
      </c>
      <c r="I41" s="32" t="n">
        <f aca="false">(0.601*Diagramme!B$7*(Diagramme!B$5/1000)^2*PI()/4*C40^2)</f>
        <v>0.586999906874813</v>
      </c>
      <c r="J41" s="30" t="n">
        <f aca="false">IF(Diagramme!C$9&lt;$A41,-9.81-(0.601*Diagramme!C$7*(Diagramme!C$5/1000)^2*PI()/4*K40^2)/N40*1000,(Diagramme!C$3/1000000-Diagramme!C$1/1000000)*Diagramme!C$2*100000/(Diagramme!C$3/1000000-Diagramme!C$1/1000000+$A41*(Diagramme!C$4/1000)^2*PI()/4)*(Diagramme!C$4/1000)^2*PI()/4/(Diagramme!C$8*1000*(Diagramme!C$1/1000000-$A41*(Diagramme!C$4/1000)^2*PI()/4)+Diagramme!C$6/1000)-9.81-(0.601*Diagramme!C$7*(Diagramme!C$5/1000)^2*PI()/4*K40^2)/N40*1000)</f>
        <v>334.073615320303</v>
      </c>
      <c r="K41" s="30" t="n">
        <f aca="false">IF((K40^2+2*J41*($A41-$A40))&lt;0,0,SQRT(K40^2+2*J41*($A41-$A40)))</f>
        <v>15.6794226347101</v>
      </c>
      <c r="L41" s="30" t="n">
        <f aca="false">(L40+1000*2*($A41-$A40)/(K41+L40))</f>
        <v>33.598512454377</v>
      </c>
      <c r="M41" s="31" t="n">
        <f aca="false">IF(J41=-9.81,0,(Diagramme!C$3/1000000-Diagramme!C$1/1000000)*Diagramme!C$2*100000/(Diagramme!C$3/1000000-Diagramme!C$1/1000000+$A41*(Diagramme!C$4/1000)^2*PI()/4)/100000)</f>
        <v>4.18484026424039</v>
      </c>
      <c r="N41" s="30" t="n">
        <f aca="false">IF(J41&lt;0,Diagramme!C$6,(Diagramme!C$8*1000*(Diagramme!C$1/1000000-$A41*(Diagramme!C$4/1000)^2*PI()/4)+Diagramme!C$6/1000)*1000)</f>
        <v>381.477886509998</v>
      </c>
      <c r="O41" s="32" t="n">
        <f aca="false">(0.601*Diagramme!C$7*(Diagramme!C$5/1000)^2*PI()/4*K40^2)</f>
        <v>0.289000096414938</v>
      </c>
      <c r="P41" s="30" t="n">
        <f aca="false">IF(Diagramme!D$9&lt;$A41,-9.81-(0.601*Diagramme!D$7*(Diagramme!D$5/1000)^2*PI()/4*Q40^2)/T40*1000,(Diagramme!D$3/1000000-Diagramme!D$1/1000000)*Diagramme!D$2*100000/(Diagramme!D$3/1000000-Diagramme!D$1/1000000+$A41*(Diagramme!D$4/1000)^2*PI()/4)*(Diagramme!D$4/1000)^2*PI()/4/(Diagramme!D$8*1000*(Diagramme!D$1/1000000-$A41*(Diagramme!D$4/1000)^2*PI()/4)+Diagramme!D$6/1000)-9.81-(0.601*Diagramme!D$7*(Diagramme!D$5/1000)^2*PI()/4*Q40^2)/T40*1000)</f>
        <v>512.222397154971</v>
      </c>
      <c r="Q41" s="30" t="n">
        <f aca="false">IF((Q40^2+2*P41*($A41-$A40))&lt;0,0,SQRT(Q40^2+2*P41*($A41-$A40)))</f>
        <v>19.4947964756361</v>
      </c>
      <c r="R41" s="30" t="n">
        <f aca="false">(R40+1000*2*($A41-$A40)/(Q41+R40))</f>
        <v>31.6638386876406</v>
      </c>
      <c r="S41" s="31" t="n">
        <f aca="false">IF(P41=-9.81,0,(Diagramme!D$3/1000000-Diagramme!D$1/1000000)*Diagramme!D$2*100000/(Diagramme!D$3/1000000-Diagramme!D$1/1000000+$A41*(Diagramme!D$4/1000)^2*PI()/4)/100000)</f>
        <v>8.95505498719068</v>
      </c>
      <c r="T41" s="30" t="n">
        <f aca="false">IF(P41&lt;0,Diagramme!D$6,(Diagramme!D$8*1000*(Diagramme!D$1/1000000-$A41*(Diagramme!D$4/1000)^2*PI()/4)+Diagramme!D$6/1000)*1000)</f>
        <v>537.477886509998</v>
      </c>
      <c r="U41" s="32" t="n">
        <f aca="false">(0.601*Diagramme!D$7*(Diagramme!D$5/1000)^2*PI()/4*Q40^2)</f>
        <v>0.754866694075016</v>
      </c>
      <c r="V41" s="30" t="n">
        <f aca="false">IF(Diagramme!E$9&lt;$A41,-9.81-(0.601*Diagramme!E$7*(Diagramme!E$5/1000)^2*PI()/4*W40^2)/Z40*1000,(Diagramme!E$3/1000000-Diagramme!E$1/1000000)*Diagramme!E$2*100000/(Diagramme!E$3/1000000-Diagramme!E$1/1000000+$A41*(Diagramme!E$4/1000)^2*PI()/4)*(Diagramme!E$4/1000)^2*PI()/4/(Diagramme!E$8*1000*(Diagramme!E$1/1000000-$A41*(Diagramme!E$4/1000)^2*PI()/4)+Diagramme!E$6/1000)-9.81-(0.601*Diagramme!E$7*(Diagramme!E$5/1000)^2*PI()/4*W40^2)/Z40*1000)</f>
        <v>251.220255682873</v>
      </c>
      <c r="W41" s="30" t="n">
        <f aca="false">IF((W40^2+2*V41*($A41-$A40))&lt;0,0,SQRT(W40^2+2*V41*($A41-$A40)))</f>
        <v>13.645613757627</v>
      </c>
      <c r="X41" s="30" t="n">
        <f aca="false">(X40+1000*2*($A41-$A40)/(W41+X40))</f>
        <v>34.7721080855803</v>
      </c>
      <c r="Y41" s="31" t="n">
        <f aca="false">IF(V41=-9.81,0,(Diagramme!E$3/1000000-Diagramme!E$1/1000000)*Diagramme!E$2*100000/(Diagramme!E$3/1000000-Diagramme!E$1/1000000+$A41*(Diagramme!E$4/1000)^2*PI()/4)/100000)</f>
        <v>4.47752749359534</v>
      </c>
      <c r="Z41" s="30" t="n">
        <f aca="false">IF(V41&lt;0,Diagramme!E$6,(Diagramme!E$8*1000*(Diagramme!E$1/1000000-$A41*(Diagramme!E$4/1000)^2*PI()/4)+Diagramme!E$6/1000)*1000)</f>
        <v>537.477886509998</v>
      </c>
      <c r="AA41" s="32" t="n">
        <f aca="false">(0.601*Diagramme!E$7*(Diagramme!E$5/1000)^2*PI()/4*W40^2)</f>
        <v>0.369833802044587</v>
      </c>
    </row>
    <row r="42" customFormat="false" ht="12.75" hidden="false" customHeight="false" outlineLevel="0" collapsed="false">
      <c r="A42" s="26" t="n">
        <f aca="false">A41+A$3</f>
        <v>0.4</v>
      </c>
      <c r="B42" s="30" t="n">
        <f aca="false">IF(Diagramme!B$9&lt;$A42,-9.81-(0.601*Diagramme!B$7*(Diagramme!B$5/1000)^2*PI()/4*C41^2)/H41*1000,(Diagramme!B$3/1000000-Diagramme!B$1/1000000)*Diagramme!B$2*100000/(Diagramme!B$3/1000000-Diagramme!B$1/1000000+$A42*(Diagramme!B$4/1000)^2*PI()/4)*(Diagramme!B$4/1000)^2*PI()/4/(Diagramme!B$8*1000*(Diagramme!B$1/1000000-$A42*(Diagramme!B$4/1000)^2*PI()/4)+Diagramme!B$6/1000)-9.81-(0.601*Diagramme!B$7*(Diagramme!B$5/1000)^2*PI()/4*C41^2)/H41*1000)</f>
        <v>680.708617042117</v>
      </c>
      <c r="C42" s="30" t="n">
        <f aca="false">IF((C41^2+2*B42*($A42-$A41))&lt;0,0,SQRT(C41^2+2*B42*($A42-$A41)))</f>
        <v>22.6483162884096</v>
      </c>
      <c r="D42" s="30" t="n">
        <f aca="false">0.98*SQRT(2*G42*100000/(Diagramme!$B$8*1000))</f>
        <v>40.0119450969507</v>
      </c>
      <c r="E42" s="30" t="n">
        <f aca="false">IF(D42&gt;C42,B42,"x")</f>
        <v>680.708617042117</v>
      </c>
      <c r="F42" s="30" t="n">
        <f aca="false">(F41+1000*2*($A42-$A41)/(C42+F41))</f>
        <v>30.7474208577337</v>
      </c>
      <c r="G42" s="31" t="n">
        <f aca="false">IF(B42=-9.81,0,(Diagramme!B$3/1000000-Diagramme!B$1/1000000)*Diagramme!B$2*100000/(Diagramme!B$3/1000000-Diagramme!B$1/1000000+$A42*(Diagramme!B$4/1000)^2*PI()/4)/100000)</f>
        <v>8.33483835090273</v>
      </c>
      <c r="H42" s="30" t="n">
        <f aca="false">IF(B42&lt;0,Diagramme!B$6,(Diagramme!B$8*1000*(Diagramme!B$1/1000000-$A42*(Diagramme!B$4/1000)^2*PI()/4)+Diagramme!B$6/1000)*1000)</f>
        <v>378.336293856408</v>
      </c>
      <c r="I42" s="32" t="n">
        <f aca="false">(0.601*Diagramme!B$7*(Diagramme!B$5/1000)^2*PI()/4*C41^2)</f>
        <v>0.603383970349915</v>
      </c>
      <c r="J42" s="30" t="n">
        <f aca="false">IF(Diagramme!C$9&lt;$A42,-9.81-(0.601*Diagramme!C$7*(Diagramme!C$5/1000)^2*PI()/4*K41^2)/N41*1000,(Diagramme!C$3/1000000-Diagramme!C$1/1000000)*Diagramme!C$2*100000/(Diagramme!C$3/1000000-Diagramme!C$1/1000000+$A42*(Diagramme!C$4/1000)^2*PI()/4)*(Diagramme!C$4/1000)^2*PI()/4/(Diagramme!C$8*1000*(Diagramme!C$1/1000000-$A42*(Diagramme!C$4/1000)^2*PI()/4)+Diagramme!C$6/1000)-9.81-(0.601*Diagramme!C$7*(Diagramme!C$5/1000)^2*PI()/4*K41^2)/N41*1000)</f>
        <v>335.461414377597</v>
      </c>
      <c r="K42" s="30" t="n">
        <f aca="false">IF((K41^2+2*J42*($A42-$A41))&lt;0,0,SQRT(K41^2+2*J42*($A42-$A41)))</f>
        <v>15.8919326214722</v>
      </c>
      <c r="L42" s="30" t="n">
        <f aca="false">(L41+1000*2*($A42-$A41)/(K42+L41))</f>
        <v>34.0026308648974</v>
      </c>
      <c r="M42" s="31" t="n">
        <f aca="false">IF(J42=-9.81,0,(Diagramme!C$3/1000000-Diagramme!C$1/1000000)*Diagramme!C$2*100000/(Diagramme!C$3/1000000-Diagramme!C$1/1000000+$A42*(Diagramme!C$4/1000)^2*PI()/4)/100000)</f>
        <v>4.16741917545137</v>
      </c>
      <c r="N42" s="30" t="n">
        <f aca="false">IF(J42&lt;0,Diagramme!C$6,(Diagramme!C$8*1000*(Diagramme!C$1/1000000-$A42*(Diagramme!C$4/1000)^2*PI()/4)+Diagramme!C$6/1000)*1000)</f>
        <v>378.336293856408</v>
      </c>
      <c r="O42" s="32" t="n">
        <f aca="false">(0.601*Diagramme!C$7*(Diagramme!C$5/1000)^2*PI()/4*K41^2)</f>
        <v>0.297073868608278</v>
      </c>
      <c r="P42" s="30" t="n">
        <f aca="false">IF(Diagramme!D$9&lt;$A42,-9.81-(0.601*Diagramme!D$7*(Diagramme!D$5/1000)^2*PI()/4*Q41^2)/T41*1000,(Diagramme!D$3/1000000-Diagramme!D$1/1000000)*Diagramme!D$2*100000/(Diagramme!D$3/1000000-Diagramme!D$1/1000000+$A42*(Diagramme!D$4/1000)^2*PI()/4)*(Diagramme!D$4/1000)^2*PI()/4/(Diagramme!D$8*1000*(Diagramme!D$1/1000000-$A42*(Diagramme!D$4/1000)^2*PI()/4)+Diagramme!D$6/1000)-9.81-(0.601*Diagramme!D$7*(Diagramme!D$5/1000)^2*PI()/4*Q41^2)/T41*1000)</f>
        <v>513.845868219959</v>
      </c>
      <c r="Q42" s="30" t="n">
        <f aca="false">IF((Q41^2+2*P42*($A42-$A41))&lt;0,0,SQRT(Q41^2+2*P42*($A42-$A41)))</f>
        <v>19.7566193208978</v>
      </c>
      <c r="R42" s="30" t="n">
        <f aca="false">(R41+1000*2*($A42-$A41)/(Q42+R41))</f>
        <v>32.0527889376885</v>
      </c>
      <c r="S42" s="31" t="n">
        <f aca="false">IF(P42=-9.81,0,(Diagramme!D$3/1000000-Diagramme!D$1/1000000)*Diagramme!D$2*100000/(Diagramme!D$3/1000000-Diagramme!D$1/1000000+$A42*(Diagramme!D$4/1000)^2*PI()/4)/100000)</f>
        <v>8.93112541037953</v>
      </c>
      <c r="T42" s="30" t="n">
        <f aca="false">IF(P42&lt;0,Diagramme!D$6,(Diagramme!D$8*1000*(Diagramme!D$1/1000000-$A42*(Diagramme!D$4/1000)^2*PI()/4)+Diagramme!D$6/1000)*1000)</f>
        <v>534.336293856408</v>
      </c>
      <c r="U42" s="32" t="n">
        <f aca="false">(0.601*Diagramme!D$7*(Diagramme!D$5/1000)^2*PI()/4*Q41^2)</f>
        <v>0.775778368789477</v>
      </c>
      <c r="V42" s="30" t="n">
        <f aca="false">IF(Diagramme!E$9&lt;$A42,-9.81-(0.601*Diagramme!E$7*(Diagramme!E$5/1000)^2*PI()/4*W41^2)/Z41*1000,(Diagramme!E$3/1000000-Diagramme!E$1/1000000)*Diagramme!E$2*100000/(Diagramme!E$3/1000000-Diagramme!E$1/1000000+$A42*(Diagramme!E$4/1000)^2*PI()/4)*(Diagramme!E$4/1000)^2*PI()/4/(Diagramme!E$8*1000*(Diagramme!E$1/1000000-$A42*(Diagramme!E$4/1000)^2*PI()/4)+Diagramme!E$6/1000)-9.81-(0.601*Diagramme!E$7*(Diagramme!E$5/1000)^2*PI()/4*W41^2)/Z41*1000)</f>
        <v>252.032444882976</v>
      </c>
      <c r="W42" s="30" t="n">
        <f aca="false">IF((W41^2+2*V42*($A42-$A41))&lt;0,0,SQRT(W41^2+2*V42*($A42-$A41)))</f>
        <v>13.8290789179902</v>
      </c>
      <c r="X42" s="30" t="n">
        <f aca="false">(X41+1000*2*($A42-$A41)/(W42+X41))</f>
        <v>35.1836206685657</v>
      </c>
      <c r="Y42" s="31" t="n">
        <f aca="false">IF(V42=-9.81,0,(Diagramme!E$3/1000000-Diagramme!E$1/1000000)*Diagramme!E$2*100000/(Diagramme!E$3/1000000-Diagramme!E$1/1000000+$A42*(Diagramme!E$4/1000)^2*PI()/4)/100000)</f>
        <v>4.46556270518976</v>
      </c>
      <c r="Z42" s="30" t="n">
        <f aca="false">IF(V42&lt;0,Diagramme!E$6,(Diagramme!E$8*1000*(Diagramme!E$1/1000000-$A42*(Diagramme!E$4/1000)^2*PI()/4)+Diagramme!E$6/1000)*1000)</f>
        <v>534.336293856408</v>
      </c>
      <c r="AA42" s="32" t="n">
        <f aca="false">(0.601*Diagramme!E$7*(Diagramme!E$5/1000)^2*PI()/4*W41^2)</f>
        <v>0.380089964792845</v>
      </c>
    </row>
    <row r="43" customFormat="false" ht="12.75" hidden="false" customHeight="false" outlineLevel="0" collapsed="false">
      <c r="A43" s="26" t="n">
        <f aca="false">A42+A$3</f>
        <v>0.41</v>
      </c>
      <c r="B43" s="30" t="n">
        <f aca="false">IF(Diagramme!B$9&lt;$A43,-9.81-(0.601*Diagramme!B$7*(Diagramme!B$5/1000)^2*PI()/4*C42^2)/H42*1000,(Diagramme!B$3/1000000-Diagramme!B$1/1000000)*Diagramme!B$2*100000/(Diagramme!B$3/1000000-Diagramme!B$1/1000000+$A43*(Diagramme!B$4/1000)^2*PI()/4)*(Diagramme!B$4/1000)^2*PI()/4/(Diagramme!B$8*1000*(Diagramme!B$1/1000000-$A43*(Diagramme!B$4/1000)^2*PI()/4)+Diagramme!B$6/1000)-9.81-(0.601*Diagramme!B$7*(Diagramme!B$5/1000)^2*PI()/4*C42^2)/H42*1000)</f>
        <v>683.553889925883</v>
      </c>
      <c r="C43" s="30" t="n">
        <f aca="false">IF((C42^2+2*B43*($A43-$A42))&lt;0,0,SQRT(C42^2+2*B43*($A43-$A42)))</f>
        <v>22.9481439009424</v>
      </c>
      <c r="D43" s="30" t="n">
        <f aca="false">0.98*SQRT(2*G43*100000/(Diagramme!$B$8*1000))</f>
        <v>39.9289212767644</v>
      </c>
      <c r="E43" s="30" t="n">
        <f aca="false">IF(D43&gt;C43,B43,"x")</f>
        <v>683.553889925883</v>
      </c>
      <c r="F43" s="30" t="n">
        <f aca="false">(F42+1000*2*($A43-$A42)/(C43+F42))</f>
        <v>31.1198910997338</v>
      </c>
      <c r="G43" s="31" t="n">
        <f aca="false">IF(B43=-9.81,0,(Diagramme!B$3/1000000-Diagramme!B$1/1000000)*Diagramme!B$2*100000/(Diagramme!B$3/1000000-Diagramme!B$1/1000000+$A43*(Diagramme!B$4/1000)^2*PI()/4)/100000)</f>
        <v>8.30028506000649</v>
      </c>
      <c r="H43" s="30" t="n">
        <f aca="false">IF(B43&lt;0,Diagramme!B$6,(Diagramme!B$8*1000*(Diagramme!B$1/1000000-$A43*(Diagramme!B$4/1000)^2*PI()/4)+Diagramme!B$6/1000)*1000)</f>
        <v>375.194701202818</v>
      </c>
      <c r="I43" s="32" t="n">
        <f aca="false">(0.601*Diagramme!B$7*(Diagramme!B$5/1000)^2*PI()/4*C42^2)</f>
        <v>0.619835093850861</v>
      </c>
      <c r="J43" s="30" t="n">
        <f aca="false">IF(Diagramme!C$9&lt;$A43,-9.81-(0.601*Diagramme!C$7*(Diagramme!C$5/1000)^2*PI()/4*K42^2)/N42*1000,(Diagramme!C$3/1000000-Diagramme!C$1/1000000)*Diagramme!C$2*100000/(Diagramme!C$3/1000000-Diagramme!C$1/1000000+$A43*(Diagramme!C$4/1000)^2*PI()/4)*(Diagramme!C$4/1000)^2*PI()/4/(Diagramme!C$8*1000*(Diagramme!C$1/1000000-$A43*(Diagramme!C$4/1000)^2*PI()/4)+Diagramme!C$6/1000)-9.81-(0.601*Diagramme!C$7*(Diagramme!C$5/1000)^2*PI()/4*K42^2)/N42*1000)</f>
        <v>336.884463894821</v>
      </c>
      <c r="K43" s="30" t="n">
        <f aca="false">IF((K42^2+2*J43*($A43-$A42))&lt;0,0,SQRT(K42^2+2*J43*($A43-$A42)))</f>
        <v>16.1025219056926</v>
      </c>
      <c r="L43" s="30" t="n">
        <f aca="false">(L42+1000*2*($A43-$A42)/(K43+L42))</f>
        <v>34.4017914081568</v>
      </c>
      <c r="M43" s="31" t="n">
        <f aca="false">IF(J43=-9.81,0,(Diagramme!C$3/1000000-Diagramme!C$1/1000000)*Diagramme!C$2*100000/(Diagramme!C$3/1000000-Diagramme!C$1/1000000+$A43*(Diagramme!C$4/1000)^2*PI()/4)/100000)</f>
        <v>4.15014253000325</v>
      </c>
      <c r="N43" s="30" t="n">
        <f aca="false">IF(J43&lt;0,Diagramme!C$6,(Diagramme!C$8*1000*(Diagramme!C$1/1000000-$A43*(Diagramme!C$4/1000)^2*PI()/4)+Diagramme!C$6/1000)*1000)</f>
        <v>375.194701202818</v>
      </c>
      <c r="O43" s="32" t="n">
        <f aca="false">(0.601*Diagramme!C$7*(Diagramme!C$5/1000)^2*PI()/4*K42^2)</f>
        <v>0.305181180635131</v>
      </c>
      <c r="P43" s="30" t="n">
        <f aca="false">IF(Diagramme!D$9&lt;$A43,-9.81-(0.601*Diagramme!D$7*(Diagramme!D$5/1000)^2*PI()/4*Q42^2)/T42*1000,(Diagramme!D$3/1000000-Diagramme!D$1/1000000)*Diagramme!D$2*100000/(Diagramme!D$3/1000000-Diagramme!D$1/1000000+$A43*(Diagramme!D$4/1000)^2*PI()/4)*(Diagramme!D$4/1000)^2*PI()/4/(Diagramme!D$8*1000*(Diagramme!D$1/1000000-$A43*(Diagramme!D$4/1000)^2*PI()/4)+Diagramme!D$6/1000)-9.81-(0.601*Diagramme!D$7*(Diagramme!D$5/1000)^2*PI()/4*Q42^2)/T42*1000)</f>
        <v>515.495965021129</v>
      </c>
      <c r="Q43" s="30" t="n">
        <f aca="false">IF((Q42^2+2*P43*($A43-$A42))&lt;0,0,SQRT(Q42^2+2*P43*($A43-$A42)))</f>
        <v>20.0158418831508</v>
      </c>
      <c r="R43" s="30" t="n">
        <f aca="false">(R42+1000*2*($A43-$A42)/(Q43+R42))</f>
        <v>32.436897366981</v>
      </c>
      <c r="S43" s="31" t="n">
        <f aca="false">IF(P43=-9.81,0,(Diagramme!D$3/1000000-Diagramme!D$1/1000000)*Diagramme!D$2*100000/(Diagramme!D$3/1000000-Diagramme!D$1/1000000+$A43*(Diagramme!D$4/1000)^2*PI()/4)/100000)</f>
        <v>8.90732338131996</v>
      </c>
      <c r="T43" s="30" t="n">
        <f aca="false">IF(P43&lt;0,Diagramme!D$6,(Diagramme!D$8*1000*(Diagramme!D$1/1000000-$A43*(Diagramme!D$4/1000)^2*PI()/4)+Diagramme!D$6/1000)*1000)</f>
        <v>531.194701202819</v>
      </c>
      <c r="U43" s="32" t="n">
        <f aca="false">(0.601*Diagramme!D$7*(Diagramme!D$5/1000)^2*PI()/4*Q42^2)</f>
        <v>0.796756322329323</v>
      </c>
      <c r="V43" s="30" t="n">
        <f aca="false">IF(Diagramme!E$9&lt;$A43,-9.81-(0.601*Diagramme!E$7*(Diagramme!E$5/1000)^2*PI()/4*W42^2)/Z42*1000,(Diagramme!E$3/1000000-Diagramme!E$1/1000000)*Diagramme!E$2*100000/(Diagramme!E$3/1000000-Diagramme!E$1/1000000+$A43*(Diagramme!E$4/1000)^2*PI()/4)*(Diagramme!E$4/1000)^2*PI()/4/(Diagramme!E$8*1000*(Diagramme!E$1/1000000-$A43*(Diagramme!E$4/1000)^2*PI()/4)+Diagramme!E$6/1000)-9.81-(0.601*Diagramme!E$7*(Diagramme!E$5/1000)^2*PI()/4*W42^2)/Z42*1000)</f>
        <v>252.857952251122</v>
      </c>
      <c r="W43" s="30" t="n">
        <f aca="false">IF((W42^2+2*V43*($A43-$A42))&lt;0,0,SQRT(W42^2+2*V43*($A43-$A42)))</f>
        <v>14.0107309861057</v>
      </c>
      <c r="X43" s="30" t="n">
        <f aca="false">(X42+1000*2*($A43-$A42)/(W43+X42))</f>
        <v>35.5901714071626</v>
      </c>
      <c r="Y43" s="31" t="n">
        <f aca="false">IF(V43=-9.81,0,(Diagramme!E$3/1000000-Diagramme!E$1/1000000)*Diagramme!E$2*100000/(Diagramme!E$3/1000000-Diagramme!E$1/1000000+$A43*(Diagramme!E$4/1000)^2*PI()/4)/100000)</f>
        <v>4.45366169065998</v>
      </c>
      <c r="Z43" s="30" t="n">
        <f aca="false">IF(V43&lt;0,Diagramme!E$6,(Diagramme!E$8*1000*(Diagramme!E$1/1000000-$A43*(Diagramme!E$4/1000)^2*PI()/4)+Diagramme!E$6/1000)*1000)</f>
        <v>531.194701202819</v>
      </c>
      <c r="AA43" s="32" t="n">
        <f aca="false">(0.601*Diagramme!E$7*(Diagramme!E$5/1000)^2*PI()/4*W42^2)</f>
        <v>0.390379285474948</v>
      </c>
    </row>
    <row r="44" customFormat="false" ht="12.75" hidden="false" customHeight="false" outlineLevel="0" collapsed="false">
      <c r="A44" s="26" t="n">
        <f aca="false">A43+A$3</f>
        <v>0.42</v>
      </c>
      <c r="B44" s="30" t="n">
        <f aca="false">IF(Diagramme!B$9&lt;$A44,-9.81-(0.601*Diagramme!B$7*(Diagramme!B$5/1000)^2*PI()/4*C43^2)/H43*1000,(Diagramme!B$3/1000000-Diagramme!B$1/1000000)*Diagramme!B$2*100000/(Diagramme!B$3/1000000-Diagramme!B$1/1000000+$A44*(Diagramme!B$4/1000)^2*PI()/4)*(Diagramme!B$4/1000)^2*PI()/4/(Diagramme!B$8*1000*(Diagramme!B$1/1000000-$A44*(Diagramme!B$4/1000)^2*PI()/4)+Diagramme!B$6/1000)-9.81-(0.601*Diagramme!B$7*(Diagramme!B$5/1000)^2*PI()/4*C43^2)/H43*1000)</f>
        <v>686.471129425698</v>
      </c>
      <c r="C44" s="30" t="n">
        <f aca="false">IF((C43^2+2*B44*($A44-$A43))&lt;0,0,SQRT(C43^2+2*B44*($A44-$A43)))</f>
        <v>23.245359345187</v>
      </c>
      <c r="D44" s="30" t="n">
        <f aca="false">0.98*SQRT(2*G44*100000/(Diagramme!$B$8*1000))</f>
        <v>39.8464121383096</v>
      </c>
      <c r="E44" s="30" t="n">
        <f aca="false">IF(D44&gt;C44,B44,"x")</f>
        <v>686.471129425698</v>
      </c>
      <c r="F44" s="30" t="n">
        <f aca="false">(F43+1000*2*($A44-$A43)/(C44+F43))</f>
        <v>31.4877731537356</v>
      </c>
      <c r="G44" s="31" t="n">
        <f aca="false">IF(B44=-9.81,0,(Diagramme!B$3/1000000-Diagramme!B$1/1000000)*Diagramme!B$2*100000/(Diagramme!B$3/1000000-Diagramme!B$1/1000000+$A44*(Diagramme!B$4/1000)^2*PI()/4)/100000)</f>
        <v>8.26601707775939</v>
      </c>
      <c r="H44" s="30" t="n">
        <f aca="false">IF(B44&lt;0,Diagramme!B$6,(Diagramme!B$8*1000*(Diagramme!B$1/1000000-$A44*(Diagramme!B$4/1000)^2*PI()/4)+Diagramme!B$6/1000)*1000)</f>
        <v>372.053108549229</v>
      </c>
      <c r="I44" s="32" t="n">
        <f aca="false">(0.601*Diagramme!B$7*(Diagramme!B$5/1000)^2*PI()/4*C43^2)</f>
        <v>0.636354980893847</v>
      </c>
      <c r="J44" s="30" t="n">
        <f aca="false">IF(Diagramme!C$9&lt;$A44,-9.81-(0.601*Diagramme!C$7*(Diagramme!C$5/1000)^2*PI()/4*K43^2)/N43*1000,(Diagramme!C$3/1000000-Diagramme!C$1/1000000)*Diagramme!C$2*100000/(Diagramme!C$3/1000000-Diagramme!C$1/1000000+$A44*(Diagramme!C$4/1000)^2*PI()/4)*(Diagramme!C$4/1000)^2*PI()/4/(Diagramme!C$8*1000*(Diagramme!C$1/1000000-$A44*(Diagramme!C$4/1000)^2*PI()/4)+Diagramme!C$6/1000)-9.81-(0.601*Diagramme!C$7*(Diagramme!C$5/1000)^2*PI()/4*K43^2)/N43*1000)</f>
        <v>338.343503611014</v>
      </c>
      <c r="K44" s="30" t="n">
        <f aca="false">IF((K43^2+2*J44*($A44-$A43))&lt;0,0,SQRT(K43^2+2*J44*($A44-$A43)))</f>
        <v>16.3112869447977</v>
      </c>
      <c r="L44" s="30" t="n">
        <f aca="false">(L43+1000*2*($A44-$A43)/(K44+L43))</f>
        <v>34.7961669942887</v>
      </c>
      <c r="M44" s="31" t="n">
        <f aca="false">IF(J44=-9.81,0,(Diagramme!C$3/1000000-Diagramme!C$1/1000000)*Diagramme!C$2*100000/(Diagramme!C$3/1000000-Diagramme!C$1/1000000+$A44*(Diagramme!C$4/1000)^2*PI()/4)/100000)</f>
        <v>4.1330085388797</v>
      </c>
      <c r="N44" s="30" t="n">
        <f aca="false">IF(J44&lt;0,Diagramme!C$6,(Diagramme!C$8*1000*(Diagramme!C$1/1000000-$A44*(Diagramme!C$4/1000)^2*PI()/4)+Diagramme!C$6/1000)*1000)</f>
        <v>372.053108549229</v>
      </c>
      <c r="O44" s="32" t="n">
        <f aca="false">(0.601*Diagramme!C$7*(Diagramme!C$5/1000)^2*PI()/4*K43^2)</f>
        <v>0.313322884416061</v>
      </c>
      <c r="P44" s="30" t="n">
        <f aca="false">IF(Diagramme!D$9&lt;$A44,-9.81-(0.601*Diagramme!D$7*(Diagramme!D$5/1000)^2*PI()/4*Q43^2)/T43*1000,(Diagramme!D$3/1000000-Diagramme!D$1/1000000)*Diagramme!D$2*100000/(Diagramme!D$3/1000000-Diagramme!D$1/1000000+$A44*(Diagramme!D$4/1000)^2*PI()/4)*(Diagramme!D$4/1000)^2*PI()/4/(Diagramme!D$8*1000*(Diagramme!D$1/1000000-$A44*(Diagramme!D$4/1000)^2*PI()/4)+Diagramme!D$6/1000)-9.81-(0.601*Diagramme!D$7*(Diagramme!D$5/1000)^2*PI()/4*Q43^2)/T43*1000)</f>
        <v>517.173100295377</v>
      </c>
      <c r="Q44" s="30" t="n">
        <f aca="false">IF((Q43^2+2*P44*($A44-$A43))&lt;0,0,SQRT(Q43^2+2*P44*($A44-$A43)))</f>
        <v>20.2725772485198</v>
      </c>
      <c r="R44" s="30" t="n">
        <f aca="false">(R43+1000*2*($A44-$A43)/(Q44+R43))</f>
        <v>32.8163357913989</v>
      </c>
      <c r="S44" s="31" t="n">
        <f aca="false">IF(P44=-9.81,0,(Diagramme!D$3/1000000-Diagramme!D$1/1000000)*Diagramme!D$2*100000/(Diagramme!D$3/1000000-Diagramme!D$1/1000000+$A44*(Diagramme!D$4/1000)^2*PI()/4)/100000)</f>
        <v>8.8836478829534</v>
      </c>
      <c r="T44" s="30" t="n">
        <f aca="false">IF(P44&lt;0,Diagramme!D$6,(Diagramme!D$8*1000*(Diagramme!D$1/1000000-$A44*(Diagramme!D$4/1000)^2*PI()/4)+Diagramme!D$6/1000)*1000)</f>
        <v>528.053108549229</v>
      </c>
      <c r="U44" s="32" t="n">
        <f aca="false">(0.601*Diagramme!D$7*(Diagramme!D$5/1000)^2*PI()/4*Q43^2)</f>
        <v>0.817801641700389</v>
      </c>
      <c r="V44" s="30" t="n">
        <f aca="false">IF(Diagramme!E$9&lt;$A44,-9.81-(0.601*Diagramme!E$7*(Diagramme!E$5/1000)^2*PI()/4*W43^2)/Z43*1000,(Diagramme!E$3/1000000-Diagramme!E$1/1000000)*Diagramme!E$2*100000/(Diagramme!E$3/1000000-Diagramme!E$1/1000000+$A44*(Diagramme!E$4/1000)^2*PI()/4)*(Diagramme!E$4/1000)^2*PI()/4/(Diagramme!E$8*1000*(Diagramme!E$1/1000000-$A44*(Diagramme!E$4/1000)^2*PI()/4)+Diagramme!E$6/1000)-9.81-(0.601*Diagramme!E$7*(Diagramme!E$5/1000)^2*PI()/4*W43^2)/Z43*1000)</f>
        <v>253.696984249387</v>
      </c>
      <c r="W44" s="30" t="n">
        <f aca="false">IF((W43^2+2*V44*($A44-$A43))&lt;0,0,SQRT(W43^2+2*V44*($A44-$A43)))</f>
        <v>14.1906491201076</v>
      </c>
      <c r="X44" s="30" t="n">
        <f aca="false">(X43+1000*2*($A44-$A43)/(W44+X43))</f>
        <v>35.9919325631292</v>
      </c>
      <c r="Y44" s="31" t="n">
        <f aca="false">IF(V44=-9.81,0,(Diagramme!E$3/1000000-Diagramme!E$1/1000000)*Diagramme!E$2*100000/(Diagramme!E$3/1000000-Diagramme!E$1/1000000+$A44*(Diagramme!E$4/1000)^2*PI()/4)/100000)</f>
        <v>4.4418239414767</v>
      </c>
      <c r="Z44" s="30" t="n">
        <f aca="false">IF(V44&lt;0,Diagramme!E$6,(Diagramme!E$8*1000*(Diagramme!E$1/1000000-$A44*(Diagramme!E$4/1000)^2*PI()/4)+Diagramme!E$6/1000)*1000)</f>
        <v>528.053108549229</v>
      </c>
      <c r="AA44" s="32" t="n">
        <f aca="false">(0.601*Diagramme!E$7*(Diagramme!E$5/1000)^2*PI()/4*W43^2)</f>
        <v>0.400702307810186</v>
      </c>
    </row>
    <row r="45" customFormat="false" ht="12.75" hidden="false" customHeight="false" outlineLevel="0" collapsed="false">
      <c r="A45" s="26" t="n">
        <f aca="false">A44+A$3</f>
        <v>0.43</v>
      </c>
      <c r="B45" s="30" t="n">
        <f aca="false">IF(Diagramme!B$9&lt;$A45,-9.81-(0.601*Diagramme!B$7*(Diagramme!B$5/1000)^2*PI()/4*C44^2)/H44*1000,(Diagramme!B$3/1000000-Diagramme!B$1/1000000)*Diagramme!B$2*100000/(Diagramme!B$3/1000000-Diagramme!B$1/1000000+$A45*(Diagramme!B$4/1000)^2*PI()/4)*(Diagramme!B$4/1000)^2*PI()/4/(Diagramme!B$8*1000*(Diagramme!B$1/1000000-$A45*(Diagramme!B$4/1000)^2*PI()/4)+Diagramme!B$6/1000)-9.81-(0.601*Diagramme!B$7*(Diagramme!B$5/1000)^2*PI()/4*C44^2)/H44*1000)</f>
        <v>689.461869991634</v>
      </c>
      <c r="C45" s="30" t="n">
        <f aca="false">IF((C44^2+2*B45*($A45-$A44))&lt;0,0,SQRT(C44^2+2*B45*($A45-$A44)))</f>
        <v>23.5400927884048</v>
      </c>
      <c r="D45" s="30" t="n">
        <f aca="false">0.98*SQRT(2*G45*100000/(Diagramme!$B$8*1000))</f>
        <v>39.7644123857726</v>
      </c>
      <c r="E45" s="30" t="n">
        <f aca="false">IF(D45&gt;C45,B45,"x")</f>
        <v>689.461869991634</v>
      </c>
      <c r="F45" s="30" t="n">
        <f aca="false">(F44+1000*2*($A45-$A44)/(C45+F44))</f>
        <v>31.8512253730354</v>
      </c>
      <c r="G45" s="31" t="n">
        <f aca="false">IF(B45=-9.81,0,(Diagramme!B$3/1000000-Diagramme!B$1/1000000)*Diagramme!B$2*100000/(Diagramme!B$3/1000000-Diagramme!B$1/1000000+$A45*(Diagramme!B$4/1000)^2*PI()/4)/100000)</f>
        <v>8.23203088497391</v>
      </c>
      <c r="H45" s="30" t="n">
        <f aca="false">IF(B45&lt;0,Diagramme!B$6,(Diagramme!B$8*1000*(Diagramme!B$1/1000000-$A45*(Diagramme!B$4/1000)^2*PI()/4)+Diagramme!B$6/1000)*1000)</f>
        <v>368.911515895639</v>
      </c>
      <c r="I45" s="32" t="n">
        <f aca="false">(0.601*Diagramme!B$7*(Diagramme!B$5/1000)^2*PI()/4*C44^2)</f>
        <v>0.652945370742427</v>
      </c>
      <c r="J45" s="30" t="n">
        <f aca="false">IF(Diagramme!C$9&lt;$A45,-9.81-(0.601*Diagramme!C$7*(Diagramme!C$5/1000)^2*PI()/4*K44^2)/N44*1000,(Diagramme!C$3/1000000-Diagramme!C$1/1000000)*Diagramme!C$2*100000/(Diagramme!C$3/1000000-Diagramme!C$1/1000000+$A45*(Diagramme!C$4/1000)^2*PI()/4)*(Diagramme!C$4/1000)^2*PI()/4/(Diagramme!C$8*1000*(Diagramme!C$1/1000000-$A45*(Diagramme!C$4/1000)^2*PI()/4)+Diagramme!C$6/1000)-9.81-(0.601*Diagramme!C$7*(Diagramme!C$5/1000)^2*PI()/4*K44^2)/N44*1000)</f>
        <v>339.839300925324</v>
      </c>
      <c r="K45" s="30" t="n">
        <f aca="false">IF((K44^2+2*J45*($A45-$A44))&lt;0,0,SQRT(K44^2+2*J45*($A45-$A44)))</f>
        <v>16.5183191582569</v>
      </c>
      <c r="L45" s="30" t="n">
        <f aca="false">(L44+1000*2*($A45-$A44)/(K45+L44))</f>
        <v>35.185920483012</v>
      </c>
      <c r="M45" s="31" t="n">
        <f aca="false">IF(J45=-9.81,0,(Diagramme!C$3/1000000-Diagramme!C$1/1000000)*Diagramme!C$2*100000/(Diagramme!C$3/1000000-Diagramme!C$1/1000000+$A45*(Diagramme!C$4/1000)^2*PI()/4)/100000)</f>
        <v>4.11601544248696</v>
      </c>
      <c r="N45" s="30" t="n">
        <f aca="false">IF(J45&lt;0,Diagramme!C$6,(Diagramme!C$8*1000*(Diagramme!C$1/1000000-$A45*(Diagramme!C$4/1000)^2*PI()/4)+Diagramme!C$6/1000)*1000)</f>
        <v>368.911515895639</v>
      </c>
      <c r="O45" s="32" t="n">
        <f aca="false">(0.601*Diagramme!C$7*(Diagramme!C$5/1000)^2*PI()/4*K44^2)</f>
        <v>0.321499849749384</v>
      </c>
      <c r="P45" s="30" t="n">
        <f aca="false">IF(Diagramme!D$9&lt;$A45,-9.81-(0.601*Diagramme!D$7*(Diagramme!D$5/1000)^2*PI()/4*Q44^2)/T44*1000,(Diagramme!D$3/1000000-Diagramme!D$1/1000000)*Diagramme!D$2*100000/(Diagramme!D$3/1000000-Diagramme!D$1/1000000+$A45*(Diagramme!D$4/1000)^2*PI()/4)*(Diagramme!D$4/1000)^2*PI()/4/(Diagramme!D$8*1000*(Diagramme!D$1/1000000-$A45*(Diagramme!D$4/1000)^2*PI()/4)+Diagramme!D$6/1000)-9.81-(0.601*Diagramme!D$7*(Diagramme!D$5/1000)^2*PI()/4*Q44^2)/T44*1000)</f>
        <v>518.877697276065</v>
      </c>
      <c r="Q45" s="30" t="n">
        <f aca="false">IF((Q44^2+2*P45*($A45-$A44))&lt;0,0,SQRT(Q44^2+2*P45*($A45-$A44)))</f>
        <v>20.5269321196014</v>
      </c>
      <c r="R45" s="30" t="n">
        <f aca="false">(R44+1000*2*($A45-$A44)/(Q45+R44))</f>
        <v>33.1912659519089</v>
      </c>
      <c r="S45" s="31" t="n">
        <f aca="false">IF(P45=-9.81,0,(Diagramme!D$3/1000000-Diagramme!D$1/1000000)*Diagramme!D$2*100000/(Diagramme!D$3/1000000-Diagramme!D$1/1000000+$A45*(Diagramme!D$4/1000)^2*PI()/4)/100000)</f>
        <v>8.86009790900588</v>
      </c>
      <c r="T45" s="30" t="n">
        <f aca="false">IF(P45&lt;0,Diagramme!D$6,(Diagramme!D$8*1000*(Diagramme!D$1/1000000-$A45*(Diagramme!D$4/1000)^2*PI()/4)+Diagramme!D$6/1000)*1000)</f>
        <v>524.911515895639</v>
      </c>
      <c r="U45" s="32" t="n">
        <f aca="false">(0.601*Diagramme!D$7*(Diagramme!D$5/1000)^2*PI()/4*Q44^2)</f>
        <v>0.838915430758648</v>
      </c>
      <c r="V45" s="30" t="n">
        <f aca="false">IF(Diagramme!E$9&lt;$A45,-9.81-(0.601*Diagramme!E$7*(Diagramme!E$5/1000)^2*PI()/4*W44^2)/Z44*1000,(Diagramme!E$3/1000000-Diagramme!E$1/1000000)*Diagramme!E$2*100000/(Diagramme!E$3/1000000-Diagramme!E$1/1000000+$A45*(Diagramme!E$4/1000)^2*PI()/4)*(Diagramme!E$4/1000)^2*PI()/4/(Diagramme!E$8*1000*(Diagramme!E$1/1000000-$A45*(Diagramme!E$4/1000)^2*PI()/4)+Diagramme!E$6/1000)-9.81-(0.601*Diagramme!E$7*(Diagramme!E$5/1000)^2*PI()/4*W44^2)/Z44*1000)</f>
        <v>254.549752590299</v>
      </c>
      <c r="W45" s="30" t="n">
        <f aca="false">IF((W44^2+2*V45*($A45-$A44))&lt;0,0,SQRT(W44^2+2*V45*($A45-$A44)))</f>
        <v>14.3689080135484</v>
      </c>
      <c r="X45" s="30" t="n">
        <f aca="false">(X44+1000*2*($A45-$A44)/(W45+X44))</f>
        <v>36.389066522193</v>
      </c>
      <c r="Y45" s="31" t="n">
        <f aca="false">IF(V45=-9.81,0,(Diagramme!E$3/1000000-Diagramme!E$1/1000000)*Diagramme!E$2*100000/(Diagramme!E$3/1000000-Diagramme!E$1/1000000+$A45*(Diagramme!E$4/1000)^2*PI()/4)/100000)</f>
        <v>4.43004895450294</v>
      </c>
      <c r="Z45" s="30" t="n">
        <f aca="false">IF(V45&lt;0,Diagramme!E$6,(Diagramme!E$8*1000*(Diagramme!E$1/1000000-$A45*(Diagramme!E$4/1000)^2*PI()/4)+Diagramme!E$6/1000)*1000)</f>
        <v>524.911515895639</v>
      </c>
      <c r="AA45" s="32" t="n">
        <f aca="false">(0.601*Diagramme!E$7*(Diagramme!E$5/1000)^2*PI()/4*W44^2)</f>
        <v>0.411059583946743</v>
      </c>
    </row>
    <row r="46" customFormat="false" ht="12.75" hidden="false" customHeight="false" outlineLevel="0" collapsed="false">
      <c r="A46" s="26" t="n">
        <f aca="false">A45+A$3</f>
        <v>0.44</v>
      </c>
      <c r="B46" s="30" t="n">
        <f aca="false">IF(Diagramme!B$9&lt;$A46,-9.81-(0.601*Diagramme!B$7*(Diagramme!B$5/1000)^2*PI()/4*C45^2)/H45*1000,(Diagramme!B$3/1000000-Diagramme!B$1/1000000)*Diagramme!B$2*100000/(Diagramme!B$3/1000000-Diagramme!B$1/1000000+$A46*(Diagramme!B$4/1000)^2*PI()/4)*(Diagramme!B$4/1000)^2*PI()/4/(Diagramme!B$8*1000*(Diagramme!B$1/1000000-$A46*(Diagramme!B$4/1000)^2*PI()/4)+Diagramme!B$6/1000)-9.81-(0.601*Diagramme!B$7*(Diagramme!B$5/1000)^2*PI()/4*C45^2)/H45*1000)</f>
        <v>692.527703651193</v>
      </c>
      <c r="C46" s="30" t="n">
        <f aca="false">IF((C45^2+2*B46*($A46-$A45))&lt;0,0,SQRT(C45^2+2*B46*($A46-$A45)))</f>
        <v>23.8324678235329</v>
      </c>
      <c r="D46" s="30" t="n">
        <f aca="false">0.98*SQRT(2*G46*100000/(Diagramme!$B$8*1000))</f>
        <v>39.682916799315</v>
      </c>
      <c r="E46" s="30" t="n">
        <f aca="false">IF(D46&gt;C46,B46,"x")</f>
        <v>692.527703651193</v>
      </c>
      <c r="F46" s="30" t="n">
        <f aca="false">(F45+1000*2*($A46-$A45)/(C46+F45))</f>
        <v>32.2103969518565</v>
      </c>
      <c r="G46" s="31" t="n">
        <f aca="false">IF(B46=-9.81,0,(Diagramme!B$3/1000000-Diagramme!B$1/1000000)*Diagramme!B$2*100000/(Diagramme!B$3/1000000-Diagramme!B$1/1000000+$A46*(Diagramme!B$4/1000)^2*PI()/4)/100000)</f>
        <v>8.19832302010287</v>
      </c>
      <c r="H46" s="30" t="n">
        <f aca="false">IF(B46&lt;0,Diagramme!B$6,(Diagramme!B$8*1000*(Diagramme!B$1/1000000-$A46*(Diagramme!B$4/1000)^2*PI()/4)+Diagramme!B$6/1000)*1000)</f>
        <v>365.769923242049</v>
      </c>
      <c r="I46" s="32" t="n">
        <f aca="false">(0.601*Diagramme!B$7*(Diagramme!B$5/1000)^2*PI()/4*C45^2)</f>
        <v>0.669608039744197</v>
      </c>
      <c r="J46" s="30" t="n">
        <f aca="false">IF(Diagramme!C$9&lt;$A46,-9.81-(0.601*Diagramme!C$7*(Diagramme!C$5/1000)^2*PI()/4*K45^2)/N45*1000,(Diagramme!C$3/1000000-Diagramme!C$1/1000000)*Diagramme!C$2*100000/(Diagramme!C$3/1000000-Diagramme!C$1/1000000+$A46*(Diagramme!C$4/1000)^2*PI()/4)*(Diagramme!C$4/1000)^2*PI()/4/(Diagramme!C$8*1000*(Diagramme!C$1/1000000-$A46*(Diagramme!C$4/1000)^2*PI()/4)+Diagramme!C$6/1000)-9.81-(0.601*Diagramme!C$7*(Diagramme!C$5/1000)^2*PI()/4*K45^2)/N45*1000)</f>
        <v>341.372652031535</v>
      </c>
      <c r="K46" s="30" t="n">
        <f aca="false">IF((K45^2+2*J46*($A46-$A45))&lt;0,0,SQRT(K45^2+2*J46*($A46-$A45)))</f>
        <v>16.7237053566088</v>
      </c>
      <c r="L46" s="30" t="n">
        <f aca="false">(L45+1000*2*($A46-$A45)/(K46+L45))</f>
        <v>35.5712054793206</v>
      </c>
      <c r="M46" s="31" t="n">
        <f aca="false">IF(J46=-9.81,0,(Diagramme!C$3/1000000-Diagramme!C$1/1000000)*Diagramme!C$2*100000/(Diagramme!C$3/1000000-Diagramme!C$1/1000000+$A46*(Diagramme!C$4/1000)^2*PI()/4)/100000)</f>
        <v>4.09916151005143</v>
      </c>
      <c r="N46" s="30" t="n">
        <f aca="false">IF(J46&lt;0,Diagramme!C$6,(Diagramme!C$8*1000*(Diagramme!C$1/1000000-$A46*(Diagramme!C$4/1000)^2*PI()/4)+Diagramme!C$6/1000)*1000)</f>
        <v>365.769923242049</v>
      </c>
      <c r="O46" s="32" t="n">
        <f aca="false">(0.601*Diagramme!C$7*(Diagramme!C$5/1000)^2*PI()/4*K45^2)</f>
        <v>0.329712964979644</v>
      </c>
      <c r="P46" s="30" t="n">
        <f aca="false">IF(Diagramme!D$9&lt;$A46,-9.81-(0.601*Diagramme!D$7*(Diagramme!D$5/1000)^2*PI()/4*Q45^2)/T45*1000,(Diagramme!D$3/1000000-Diagramme!D$1/1000000)*Diagramme!D$2*100000/(Diagramme!D$3/1000000-Diagramme!D$1/1000000+$A46*(Diagramme!D$4/1000)^2*PI()/4)*(Diagramme!D$4/1000)^2*PI()/4/(Diagramme!D$8*1000*(Diagramme!D$1/1000000-$A46*(Diagramme!D$4/1000)^2*PI()/4)+Diagramme!D$6/1000)-9.81-(0.601*Diagramme!D$7*(Diagramme!D$5/1000)^2*PI()/4*Q45^2)/T45*1000)</f>
        <v>520.610189999683</v>
      </c>
      <c r="Q46" s="30" t="n">
        <f aca="false">IF((Q45^2+2*P46*($A46-$A45))&lt;0,0,SQRT(Q45^2+2*P46*($A46-$A45)))</f>
        <v>20.7790073401671</v>
      </c>
      <c r="R46" s="30" t="n">
        <f aca="false">(R45+1000*2*($A46-$A45)/(Q46+R45))</f>
        <v>33.5618403214653</v>
      </c>
      <c r="S46" s="31" t="n">
        <f aca="false">IF(P46=-9.81,0,(Diagramme!D$3/1000000-Diagramme!D$1/1000000)*Diagramme!D$2*100000/(Diagramme!D$3/1000000-Diagramme!D$1/1000000+$A46*(Diagramme!D$4/1000)^2*PI()/4)/100000)</f>
        <v>8.83667246384549</v>
      </c>
      <c r="T46" s="30" t="n">
        <f aca="false">IF(P46&lt;0,Diagramme!D$6,(Diagramme!D$8*1000*(Diagramme!D$1/1000000-$A46*(Diagramme!D$4/1000)^2*PI()/4)+Diagramme!D$6/1000)*1000)</f>
        <v>521.769923242049</v>
      </c>
      <c r="U46" s="32" t="n">
        <f aca="false">(0.601*Diagramme!D$7*(Diagramme!D$5/1000)^2*PI()/4*Q45^2)</f>
        <v>0.860098810638741</v>
      </c>
      <c r="V46" s="30" t="n">
        <f aca="false">IF(Diagramme!E$9&lt;$A46,-9.81-(0.601*Diagramme!E$7*(Diagramme!E$5/1000)^2*PI()/4*W45^2)/Z45*1000,(Diagramme!E$3/1000000-Diagramme!E$1/1000000)*Diagramme!E$2*100000/(Diagramme!E$3/1000000-Diagramme!E$1/1000000+$A46*(Diagramme!E$4/1000)^2*PI()/4)*(Diagramme!E$4/1000)^2*PI()/4/(Diagramme!E$8*1000*(Diagramme!E$1/1000000-$A46*(Diagramme!E$4/1000)^2*PI()/4)+Diagramme!E$6/1000)-9.81-(0.601*Diagramme!E$7*(Diagramme!E$5/1000)^2*PI()/4*W45^2)/Z45*1000)</f>
        <v>255.41647439024</v>
      </c>
      <c r="W46" s="30" t="n">
        <f aca="false">IF((W45^2+2*V46*($A46-$A45))&lt;0,0,SQRT(W45^2+2*V46*($A46-$A45)))</f>
        <v>14.5455782624694</v>
      </c>
      <c r="X46" s="30" t="n">
        <f aca="false">(X45+1000*2*($A46-$A45)/(W46+X45))</f>
        <v>36.7817265688971</v>
      </c>
      <c r="Y46" s="31" t="n">
        <f aca="false">IF(V46=-9.81,0,(Diagramme!E$3/1000000-Diagramme!E$1/1000000)*Diagramme!E$2*100000/(Diagramme!E$3/1000000-Diagramme!E$1/1000000+$A46*(Diagramme!E$4/1000)^2*PI()/4)/100000)</f>
        <v>4.41833623192275</v>
      </c>
      <c r="Z46" s="30" t="n">
        <f aca="false">IF(V46&lt;0,Diagramme!E$6,(Diagramme!E$8*1000*(Diagramme!E$1/1000000-$A46*(Diagramme!E$4/1000)^2*PI()/4)+Diagramme!E$6/1000)*1000)</f>
        <v>521.769923242049</v>
      </c>
      <c r="AA46" s="32" t="n">
        <f aca="false">(0.601*Diagramme!E$7*(Diagramme!E$5/1000)^2*PI()/4*W45^2)</f>
        <v>0.421451674676045</v>
      </c>
    </row>
    <row r="47" customFormat="false" ht="12.75" hidden="false" customHeight="false" outlineLevel="0" collapsed="false">
      <c r="A47" s="26" t="n">
        <f aca="false">A46+A$3</f>
        <v>0.45</v>
      </c>
      <c r="B47" s="30" t="n">
        <f aca="false">IF(Diagramme!B$9&lt;$A47,-9.81-(0.601*Diagramme!B$7*(Diagramme!B$5/1000)^2*PI()/4*C46^2)/H46*1000,(Diagramme!B$3/1000000-Diagramme!B$1/1000000)*Diagramme!B$2*100000/(Diagramme!B$3/1000000-Diagramme!B$1/1000000+$A47*(Diagramme!B$4/1000)^2*PI()/4)*(Diagramme!B$4/1000)^2*PI()/4/(Diagramme!B$8*1000*(Diagramme!B$1/1000000-$A47*(Diagramme!B$4/1000)^2*PI()/4)+Diagramme!B$6/1000)-9.81-(0.601*Diagramme!B$7*(Diagramme!B$5/1000)^2*PI()/4*C46^2)/H46*1000)</f>
        <v>695.670282398227</v>
      </c>
      <c r="C47" s="30" t="n">
        <f aca="false">IF((C46^2+2*B47*($A47-$A46))&lt;0,0,SQRT(C46^2+2*B47*($A47-$A46)))</f>
        <v>24.1226020198422</v>
      </c>
      <c r="D47" s="30" t="n">
        <f aca="false">0.98*SQRT(2*G47*100000/(Diagramme!$B$8*1000))</f>
        <v>39.6019202336776</v>
      </c>
      <c r="E47" s="30" t="n">
        <f aca="false">IF(D47&gt;C47,B47,"x")</f>
        <v>695.670282398227</v>
      </c>
      <c r="F47" s="30" t="n">
        <f aca="false">(F46+1000*2*($A47-$A46)/(C47+F46))</f>
        <v>32.5654286449152</v>
      </c>
      <c r="G47" s="31" t="n">
        <f aca="false">IF(B47=-9.81,0,(Diagramme!B$3/1000000-Diagramme!B$1/1000000)*Diagramme!B$2*100000/(Diagramme!B$3/1000000-Diagramme!B$1/1000000+$A47*(Diagramme!B$4/1000)^2*PI()/4)/100000)</f>
        <v>8.16489007806414</v>
      </c>
      <c r="H47" s="30" t="n">
        <f aca="false">IF(B47&lt;0,Diagramme!B$6,(Diagramme!B$8*1000*(Diagramme!B$1/1000000-$A47*(Diagramme!B$4/1000)^2*PI()/4)+Diagramme!B$6/1000)*1000)</f>
        <v>362.628330588459</v>
      </c>
      <c r="I47" s="32" t="n">
        <f aca="false">(0.601*Diagramme!B$7*(Diagramme!B$5/1000)^2*PI()/4*C46^2)</f>
        <v>0.686344802722309</v>
      </c>
      <c r="J47" s="30" t="n">
        <f aca="false">IF(Diagramme!C$9&lt;$A47,-9.81-(0.601*Diagramme!C$7*(Diagramme!C$5/1000)^2*PI()/4*K46^2)/N46*1000,(Diagramme!C$3/1000000-Diagramme!C$1/1000000)*Diagramme!C$2*100000/(Diagramme!C$3/1000000-Diagramme!C$1/1000000+$A47*(Diagramme!C$4/1000)^2*PI()/4)*(Diagramme!C$4/1000)^2*PI()/4/(Diagramme!C$8*1000*(Diagramme!C$1/1000000-$A47*(Diagramme!C$4/1000)^2*PI()/4)+Diagramme!C$6/1000)-9.81-(0.601*Diagramme!C$7*(Diagramme!C$5/1000)^2*PI()/4*K46^2)/N46*1000)</f>
        <v>342.944383112777</v>
      </c>
      <c r="K47" s="30" t="n">
        <f aca="false">IF((K46^2+2*J47*($A47-$A46))&lt;0,0,SQRT(K46^2+2*J47*($A47-$A46)))</f>
        <v>16.9275281277841</v>
      </c>
      <c r="L47" s="30" t="n">
        <f aca="false">(L46+1000*2*($A47-$A46)/(K47+L46))</f>
        <v>35.9521670497402</v>
      </c>
      <c r="M47" s="31" t="n">
        <f aca="false">IF(J47=-9.81,0,(Diagramme!C$3/1000000-Diagramme!C$1/1000000)*Diagramme!C$2*100000/(Diagramme!C$3/1000000-Diagramme!C$1/1000000+$A47*(Diagramme!C$4/1000)^2*PI()/4)/100000)</f>
        <v>4.08244503903207</v>
      </c>
      <c r="N47" s="30" t="n">
        <f aca="false">IF(J47&lt;0,Diagramme!C$6,(Diagramme!C$8*1000*(Diagramme!C$1/1000000-$A47*(Diagramme!C$4/1000)^2*PI()/4)+Diagramme!C$6/1000)*1000)</f>
        <v>362.628330588459</v>
      </c>
      <c r="O47" s="32" t="n">
        <f aca="false">(0.601*Diagramme!C$7*(Diagramme!C$5/1000)^2*PI()/4*K46^2)</f>
        <v>0.337963137693513</v>
      </c>
      <c r="P47" s="30" t="n">
        <f aca="false">IF(Diagramme!D$9&lt;$A47,-9.81-(0.601*Diagramme!D$7*(Diagramme!D$5/1000)^2*PI()/4*Q46^2)/T46*1000,(Diagramme!D$3/1000000-Diagramme!D$1/1000000)*Diagramme!D$2*100000/(Diagramme!D$3/1000000-Diagramme!D$1/1000000+$A47*(Diagramme!D$4/1000)^2*PI()/4)*(Diagramme!D$4/1000)^2*PI()/4/(Diagramme!D$8*1000*(Diagramme!D$1/1000000-$A47*(Diagramme!D$4/1000)^2*PI()/4)+Diagramme!D$6/1000)-9.81-(0.601*Diagramme!D$7*(Diagramme!D$5/1000)^2*PI()/4*Q46^2)/T46*1000)</f>
        <v>522.371023623776</v>
      </c>
      <c r="Q47" s="30" t="n">
        <f aca="false">IF((Q46^2+2*P47*($A47-$A46))&lt;0,0,SQRT(Q46^2+2*P47*($A47-$A46)))</f>
        <v>21.0288983666571</v>
      </c>
      <c r="R47" s="30" t="n">
        <f aca="false">(R46+1000*2*($A47-$A46)/(Q47+R46))</f>
        <v>33.9282028305762</v>
      </c>
      <c r="S47" s="31" t="n">
        <f aca="false">IF(P47=-9.81,0,(Diagramme!D$3/1000000-Diagramme!D$1/1000000)*Diagramme!D$2*100000/(Diagramme!D$3/1000000-Diagramme!D$1/1000000+$A47*(Diagramme!D$4/1000)^2*PI()/4)/100000)</f>
        <v>8.81337056234207</v>
      </c>
      <c r="T47" s="30" t="n">
        <f aca="false">IF(P47&lt;0,Diagramme!D$6,(Diagramme!D$8*1000*(Diagramme!D$1/1000000-$A47*(Diagramme!D$4/1000)^2*PI()/4)+Diagramme!D$6/1000)*1000)</f>
        <v>518.628330588459</v>
      </c>
      <c r="U47" s="32" t="n">
        <f aca="false">(0.601*Diagramme!D$7*(Diagramme!D$5/1000)^2*PI()/4*Q46^2)</f>
        <v>0.881352920195011</v>
      </c>
      <c r="V47" s="30" t="n">
        <f aca="false">IF(Diagramme!E$9&lt;$A47,-9.81-(0.601*Diagramme!E$7*(Diagramme!E$5/1000)^2*PI()/4*W46^2)/Z46*1000,(Diagramme!E$3/1000000-Diagramme!E$1/1000000)*Diagramme!E$2*100000/(Diagramme!E$3/1000000-Diagramme!E$1/1000000+$A47*(Diagramme!E$4/1000)^2*PI()/4)*(Diagramme!E$4/1000)^2*PI()/4/(Diagramme!E$8*1000*(Diagramme!E$1/1000000-$A47*(Diagramme!E$4/1000)^2*PI()/4)+Diagramme!E$6/1000)-9.81-(0.601*Diagramme!E$7*(Diagramme!E$5/1000)^2*PI()/4*W46^2)/Z46*1000)</f>
        <v>256.297372328473</v>
      </c>
      <c r="W47" s="30" t="n">
        <f aca="false">IF((W46^2+2*V47*($A47-$A46))&lt;0,0,SQRT(W46^2+2*V47*($A47-$A46)))</f>
        <v>14.7207266952481</v>
      </c>
      <c r="X47" s="30" t="n">
        <f aca="false">(X46+1000*2*($A47-$A46)/(W47+X46))</f>
        <v>37.1700575848474</v>
      </c>
      <c r="Y47" s="31" t="n">
        <f aca="false">IF(V47=-9.81,0,(Diagramme!E$3/1000000-Diagramme!E$1/1000000)*Diagramme!E$2*100000/(Diagramme!E$3/1000000-Diagramme!E$1/1000000+$A47*(Diagramme!E$4/1000)^2*PI()/4)/100000)</f>
        <v>4.40668528117104</v>
      </c>
      <c r="Z47" s="30" t="n">
        <f aca="false">IF(V47&lt;0,Diagramme!E$6,(Diagramme!E$8*1000*(Diagramme!E$1/1000000-$A47*(Diagramme!E$4/1000)^2*PI()/4)+Diagramme!E$6/1000)*1000)</f>
        <v>518.628330588459</v>
      </c>
      <c r="AA47" s="32" t="n">
        <f aca="false">(0.601*Diagramme!E$7*(Diagramme!E$5/1000)^2*PI()/4*W46^2)</f>
        <v>0.431879149653378</v>
      </c>
    </row>
    <row r="48" customFormat="false" ht="12.75" hidden="false" customHeight="false" outlineLevel="0" collapsed="false">
      <c r="A48" s="26" t="n">
        <f aca="false">A47+A$3</f>
        <v>0.46</v>
      </c>
      <c r="B48" s="30" t="n">
        <f aca="false">IF(Diagramme!B$9&lt;$A48,-9.81-(0.601*Diagramme!B$7*(Diagramme!B$5/1000)^2*PI()/4*C47^2)/H47*1000,(Diagramme!B$3/1000000-Diagramme!B$1/1000000)*Diagramme!B$2*100000/(Diagramme!B$3/1000000-Diagramme!B$1/1000000+$A48*(Diagramme!B$4/1000)^2*PI()/4)*(Diagramme!B$4/1000)^2*PI()/4/(Diagramme!B$8*1000*(Diagramme!B$1/1000000-$A48*(Diagramme!B$4/1000)^2*PI()/4)+Diagramme!B$6/1000)-9.81-(0.601*Diagramme!B$7*(Diagramme!B$5/1000)^2*PI()/4*C47^2)/H47*1000)</f>
        <v>698.891320709478</v>
      </c>
      <c r="C48" s="30" t="n">
        <f aca="false">IF((C47^2+2*B48*($A48-$A47))&lt;0,0,SQRT(C47^2+2*B48*($A48-$A47)))</f>
        <v>24.4106074201746</v>
      </c>
      <c r="D48" s="30" t="n">
        <f aca="false">0.98*SQRT(2*G48*100000/(Diagramme!$B$8*1000))</f>
        <v>39.5214176168161</v>
      </c>
      <c r="E48" s="30" t="n">
        <f aca="false">IF(D48&gt;C48,B48,"x")</f>
        <v>698.891320709478</v>
      </c>
      <c r="F48" s="30" t="n">
        <f aca="false">(F47+1000*2*($A48-$A47)/(C48+F47))</f>
        <v>32.9164534157005</v>
      </c>
      <c r="G48" s="31" t="n">
        <f aca="false">IF(B48=-9.81,0,(Diagramme!B$3/1000000-Diagramme!B$1/1000000)*Diagramme!B$2*100000/(Diagramme!B$3/1000000-Diagramme!B$1/1000000+$A48*(Diagramme!B$4/1000)^2*PI()/4)/100000)</f>
        <v>8.13172870909404</v>
      </c>
      <c r="H48" s="30" t="n">
        <f aca="false">IF(B48&lt;0,Diagramme!B$6,(Diagramme!B$8*1000*(Diagramme!B$1/1000000-$A48*(Diagramme!B$4/1000)^2*PI()/4)+Diagramme!B$6/1000)*1000)</f>
        <v>359.486737934869</v>
      </c>
      <c r="I48" s="32" t="n">
        <f aca="false">(0.601*Diagramme!B$7*(Diagramme!B$5/1000)^2*PI()/4*C47^2)</f>
        <v>0.703157514424712</v>
      </c>
      <c r="J48" s="30" t="n">
        <f aca="false">IF(Diagramme!C$9&lt;$A48,-9.81-(0.601*Diagramme!C$7*(Diagramme!C$5/1000)^2*PI()/4*K47^2)/N47*1000,(Diagramme!C$3/1000000-Diagramme!C$1/1000000)*Diagramme!C$2*100000/(Diagramme!C$3/1000000-Diagramme!C$1/1000000+$A48*(Diagramme!C$4/1000)^2*PI()/4)*(Diagramme!C$4/1000)^2*PI()/4/(Diagramme!C$8*1000*(Diagramme!C$1/1000000-$A48*(Diagramme!C$4/1000)^2*PI()/4)+Diagramme!C$6/1000)-9.81-(0.601*Diagramme!C$7*(Diagramme!C$5/1000)^2*PI()/4*K47^2)/N47*1000)</f>
        <v>344.555351600068</v>
      </c>
      <c r="K48" s="30" t="n">
        <f aca="false">IF((K47^2+2*J48*($A48-$A47))&lt;0,0,SQRT(K47^2+2*J48*($A48-$A47)))</f>
        <v>17.1298661859608</v>
      </c>
      <c r="L48" s="30" t="n">
        <f aca="false">(L47+1000*2*($A48-$A47)/(K48+L47))</f>
        <v>36.3289423686356</v>
      </c>
      <c r="M48" s="31" t="n">
        <f aca="false">IF(J48=-9.81,0,(Diagramme!C$3/1000000-Diagramme!C$1/1000000)*Diagramme!C$2*100000/(Diagramme!C$3/1000000-Diagramme!C$1/1000000+$A48*(Diagramme!C$4/1000)^2*PI()/4)/100000)</f>
        <v>4.06586435454702</v>
      </c>
      <c r="N48" s="30" t="n">
        <f aca="false">IF(J48&lt;0,Diagramme!C$6,(Diagramme!C$8*1000*(Diagramme!C$1/1000000-$A48*(Diagramme!C$4/1000)^2*PI()/4)+Diagramme!C$6/1000)*1000)</f>
        <v>359.486737934869</v>
      </c>
      <c r="O48" s="32" t="n">
        <f aca="false">(0.601*Diagramme!C$7*(Diagramme!C$5/1000)^2*PI()/4*K47^2)</f>
        <v>0.346251295444562</v>
      </c>
      <c r="P48" s="30" t="n">
        <f aca="false">IF(Diagramme!D$9&lt;$A48,-9.81-(0.601*Diagramme!D$7*(Diagramme!D$5/1000)^2*PI()/4*Q47^2)/T47*1000,(Diagramme!D$3/1000000-Diagramme!D$1/1000000)*Diagramme!D$2*100000/(Diagramme!D$3/1000000-Diagramme!D$1/1000000+$A48*(Diagramme!D$4/1000)^2*PI()/4)*(Diagramme!D$4/1000)^2*PI()/4/(Diagramme!D$8*1000*(Diagramme!D$1/1000000-$A48*(Diagramme!D$4/1000)^2*PI()/4)+Diagramme!D$6/1000)-9.81-(0.601*Diagramme!D$7*(Diagramme!D$5/1000)^2*PI()/4*Q47^2)/T47*1000)</f>
        <v>524.160654756601</v>
      </c>
      <c r="Q48" s="30" t="n">
        <f aca="false">IF((Q47^2+2*P48*($A48-$A47))&lt;0,0,SQRT(Q47^2+2*P48*($A48-$A47)))</f>
        <v>21.2766956929483</v>
      </c>
      <c r="R48" s="30" t="n">
        <f aca="false">(R47+1000*2*($A48-$A47)/(Q48+R47))</f>
        <v>34.2904895213393</v>
      </c>
      <c r="S48" s="31" t="n">
        <f aca="false">IF(P48=-9.81,0,(Diagramme!D$3/1000000-Diagramme!D$1/1000000)*Diagramme!D$2*100000/(Diagramme!D$3/1000000-Diagramme!D$1/1000000+$A48*(Diagramme!D$4/1000)^2*PI()/4)/100000)</f>
        <v>8.79019122972909</v>
      </c>
      <c r="T48" s="30" t="n">
        <f aca="false">IF(P48&lt;0,Diagramme!D$6,(Diagramme!D$8*1000*(Diagramme!D$1/1000000-$A48*(Diagramme!D$4/1000)^2*PI()/4)+Diagramme!D$6/1000)*1000)</f>
        <v>515.48673793487</v>
      </c>
      <c r="U48" s="32" t="n">
        <f aca="false">(0.601*Diagramme!D$7*(Diagramme!D$5/1000)^2*PI()/4*Q47^2)</f>
        <v>0.902678916455529</v>
      </c>
      <c r="V48" s="30" t="n">
        <f aca="false">IF(Diagramme!E$9&lt;$A48,-9.81-(0.601*Diagramme!E$7*(Diagramme!E$5/1000)^2*PI()/4*W47^2)/Z47*1000,(Diagramme!E$3/1000000-Diagramme!E$1/1000000)*Diagramme!E$2*100000/(Diagramme!E$3/1000000-Diagramme!E$1/1000000+$A48*(Diagramme!E$4/1000)^2*PI()/4)*(Diagramme!E$4/1000)^2*PI()/4/(Diagramme!E$8*1000*(Diagramme!E$1/1000000-$A48*(Diagramme!E$4/1000)^2*PI()/4)+Diagramme!E$6/1000)-9.81-(0.601*Diagramme!E$7*(Diagramme!E$5/1000)^2*PI()/4*W47^2)/Z47*1000)</f>
        <v>257.192674812045</v>
      </c>
      <c r="W48" s="30" t="n">
        <f aca="false">IF((W47^2+2*V48*($A48-$A47))&lt;0,0,SQRT(W47^2+2*V48*($A48-$A47)))</f>
        <v>14.8944166697602</v>
      </c>
      <c r="X48" s="30" t="n">
        <f aca="false">(X47+1000*2*($A48-$A47)/(W48+X47))</f>
        <v>37.5541966794284</v>
      </c>
      <c r="Y48" s="31" t="n">
        <f aca="false">IF(V48=-9.81,0,(Diagramme!E$3/1000000-Diagramme!E$1/1000000)*Diagramme!E$2*100000/(Diagramme!E$3/1000000-Diagramme!E$1/1000000+$A48*(Diagramme!E$4/1000)^2*PI()/4)/100000)</f>
        <v>4.39509561486455</v>
      </c>
      <c r="Z48" s="30" t="n">
        <f aca="false">IF(V48&lt;0,Diagramme!E$6,(Diagramme!E$8*1000*(Diagramme!E$1/1000000-$A48*(Diagramme!E$4/1000)^2*PI()/4)+Diagramme!E$6/1000)*1000)</f>
        <v>515.48673793487</v>
      </c>
      <c r="AA48" s="32" t="n">
        <f aca="false">(0.601*Diagramme!E$7*(Diagramme!E$5/1000)^2*PI()/4*W47^2)</f>
        <v>0.442342587624995</v>
      </c>
    </row>
    <row r="49" customFormat="false" ht="12.75" hidden="false" customHeight="false" outlineLevel="0" collapsed="false">
      <c r="A49" s="26" t="n">
        <f aca="false">A48+A$3</f>
        <v>0.47</v>
      </c>
      <c r="B49" s="30" t="n">
        <f aca="false">IF(Diagramme!B$9&lt;$A49,-9.81-(0.601*Diagramme!B$7*(Diagramme!B$5/1000)^2*PI()/4*C48^2)/H48*1000,(Diagramme!B$3/1000000-Diagramme!B$1/1000000)*Diagramme!B$2*100000/(Diagramme!B$3/1000000-Diagramme!B$1/1000000+$A49*(Diagramme!B$4/1000)^2*PI()/4)*(Diagramme!B$4/1000)^2*PI()/4/(Diagramme!B$8*1000*(Diagramme!B$1/1000000-$A49*(Diagramme!B$4/1000)^2*PI()/4)+Diagramme!B$6/1000)-9.81-(0.601*Diagramme!B$7*(Diagramme!B$5/1000)^2*PI()/4*C48^2)/H48*1000)</f>
        <v>702.19259819656</v>
      </c>
      <c r="C49" s="30" t="n">
        <f aca="false">IF((C48^2+2*B49*($A49-$A48))&lt;0,0,SQRT(C48^2+2*B49*($A49-$A48)))</f>
        <v>24.6965909911837</v>
      </c>
      <c r="D49" s="30" t="n">
        <f aca="false">0.98*SQRT(2*G49*100000/(Diagramme!$B$8*1000))</f>
        <v>39.4414039485674</v>
      </c>
      <c r="E49" s="30" t="n">
        <f aca="false">IF(D49&gt;C49,B49,"x")</f>
        <v>702.19259819656</v>
      </c>
      <c r="F49" s="30" t="n">
        <f aca="false">(F48+1000*2*($A49-$A48)/(C49+F48))</f>
        <v>33.263597021908</v>
      </c>
      <c r="G49" s="31" t="n">
        <f aca="false">IF(B49=-9.81,0,(Diagramme!B$3/1000000-Diagramme!B$1/1000000)*Diagramme!B$2*100000/(Diagramme!B$3/1000000-Diagramme!B$1/1000000+$A49*(Diagramme!B$4/1000)^2*PI()/4)/100000)</f>
        <v>8.09883561762842</v>
      </c>
      <c r="H49" s="30" t="n">
        <f aca="false">IF(B49&lt;0,Diagramme!B$6,(Diagramme!B$8*1000*(Diagramme!B$1/1000000-$A49*(Diagramme!B$4/1000)^2*PI()/4)+Diagramme!B$6/1000)*1000)</f>
        <v>356.34514528128</v>
      </c>
      <c r="I49" s="32" t="n">
        <f aca="false">(0.601*Diagramme!B$7*(Diagramme!B$5/1000)^2*PI()/4*C48^2)</f>
        <v>0.720048071034222</v>
      </c>
      <c r="J49" s="30" t="n">
        <f aca="false">IF(Diagramme!C$9&lt;$A49,-9.81-(0.601*Diagramme!C$7*(Diagramme!C$5/1000)^2*PI()/4*K48^2)/N48*1000,(Diagramme!C$3/1000000-Diagramme!C$1/1000000)*Diagramme!C$2*100000/(Diagramme!C$3/1000000-Diagramme!C$1/1000000+$A49*(Diagramme!C$4/1000)^2*PI()/4)*(Diagramme!C$4/1000)^2*PI()/4/(Diagramme!C$8*1000*(Diagramme!C$1/1000000-$A49*(Diagramme!C$4/1000)^2*PI()/4)+Diagramme!C$6/1000)-9.81-(0.601*Diagramme!C$7*(Diagramme!C$5/1000)^2*PI()/4*K48^2)/N48*1000)</f>
        <v>346.20644749858</v>
      </c>
      <c r="K49" s="30" t="n">
        <f aca="false">IF((K48^2+2*J49*($A49-$A48))&lt;0,0,SQRT(K48^2+2*J49*($A49-$A48)))</f>
        <v>17.3307946874601</v>
      </c>
      <c r="L49" s="30" t="n">
        <f aca="false">(L48+1000*2*($A49-$A48)/(K49+L48))</f>
        <v>36.7016613027424</v>
      </c>
      <c r="M49" s="31" t="n">
        <f aca="false">IF(J49=-9.81,0,(Diagramme!C$3/1000000-Diagramme!C$1/1000000)*Diagramme!C$2*100000/(Diagramme!C$3/1000000-Diagramme!C$1/1000000+$A49*(Diagramme!C$4/1000)^2*PI()/4)/100000)</f>
        <v>4.04941780881421</v>
      </c>
      <c r="N49" s="30" t="n">
        <f aca="false">IF(J49&lt;0,Diagramme!C$6,(Diagramme!C$8*1000*(Diagramme!C$1/1000000-$A49*(Diagramme!C$4/1000)^2*PI()/4)+Diagramme!C$6/1000)*1000)</f>
        <v>356.34514528128</v>
      </c>
      <c r="O49" s="32" t="n">
        <f aca="false">(0.601*Diagramme!C$7*(Diagramme!C$5/1000)^2*PI()/4*K48^2)</f>
        <v>0.354578386508453</v>
      </c>
      <c r="P49" s="30" t="n">
        <f aca="false">IF(Diagramme!D$9&lt;$A49,-9.81-(0.601*Diagramme!D$7*(Diagramme!D$5/1000)^2*PI()/4*Q48^2)/T48*1000,(Diagramme!D$3/1000000-Diagramme!D$1/1000000)*Diagramme!D$2*100000/(Diagramme!D$3/1000000-Diagramme!D$1/1000000+$A49*(Diagramme!D$4/1000)^2*PI()/4)*(Diagramme!D$4/1000)^2*PI()/4/(Diagramme!D$8*1000*(Diagramme!D$1/1000000-$A49*(Diagramme!D$4/1000)^2*PI()/4)+Diagramme!D$6/1000)-9.81-(0.601*Diagramme!D$7*(Diagramme!D$5/1000)^2*PI()/4*Q48^2)/T48*1000)</f>
        <v>525.979551799033</v>
      </c>
      <c r="Q49" s="30" t="n">
        <f aca="false">IF((Q48^2+2*P49*($A49-$A48))&lt;0,0,SQRT(Q48^2+2*P49*($A49-$A48)))</f>
        <v>21.5224852339665</v>
      </c>
      <c r="R49" s="30" t="n">
        <f aca="false">(R48+1000*2*($A49-$A48)/(Q49+R48))</f>
        <v>34.6488291383851</v>
      </c>
      <c r="S49" s="31" t="n">
        <f aca="false">IF(P49=-9.81,0,(Diagramme!D$3/1000000-Diagramme!D$1/1000000)*Diagramme!D$2*100000/(Diagramme!D$3/1000000-Diagramme!D$1/1000000+$A49*(Diagramme!D$4/1000)^2*PI()/4)/100000)</f>
        <v>8.76713350146776</v>
      </c>
      <c r="T49" s="30" t="n">
        <f aca="false">IF(P49&lt;0,Diagramme!D$6,(Diagramme!D$8*1000*(Diagramme!D$1/1000000-$A49*(Diagramme!D$4/1000)^2*PI()/4)+Diagramme!D$6/1000)*1000)</f>
        <v>512.34514528128</v>
      </c>
      <c r="U49" s="32" t="n">
        <f aca="false">(0.601*Diagramme!D$7*(Diagramme!D$5/1000)^2*PI()/4*Q48^2)</f>
        <v>0.924077975089572</v>
      </c>
      <c r="V49" s="30" t="n">
        <f aca="false">IF(Diagramme!E$9&lt;$A49,-9.81-(0.601*Diagramme!E$7*(Diagramme!E$5/1000)^2*PI()/4*W48^2)/Z48*1000,(Diagramme!E$3/1000000-Diagramme!E$1/1000000)*Diagramme!E$2*100000/(Diagramme!E$3/1000000-Diagramme!E$1/1000000+$A49*(Diagramme!E$4/1000)^2*PI()/4)*(Diagramme!E$4/1000)^2*PI()/4/(Diagramme!E$8*1000*(Diagramme!E$1/1000000-$A49*(Diagramme!E$4/1000)^2*PI()/4)+Diagramme!E$6/1000)-9.81-(0.601*Diagramme!E$7*(Diagramme!E$5/1000)^2*PI()/4*W48^2)/Z48*1000)</f>
        <v>258.102616146813</v>
      </c>
      <c r="W49" s="30" t="n">
        <f aca="false">IF((W48^2+2*V49*($A49-$A48))&lt;0,0,SQRT(W48^2+2*V49*($A49-$A48)))</f>
        <v>15.0667083417503</v>
      </c>
      <c r="X49" s="30" t="n">
        <f aca="false">(X48+1000*2*($A49-$A48)/(W49+X48))</f>
        <v>37.934273760808</v>
      </c>
      <c r="Y49" s="31" t="n">
        <f aca="false">IF(V49=-9.81,0,(Diagramme!E$3/1000000-Diagramme!E$1/1000000)*Diagramme!E$2*100000/(Diagramme!E$3/1000000-Diagramme!E$1/1000000+$A49*(Diagramme!E$4/1000)^2*PI()/4)/100000)</f>
        <v>4.38356675073388</v>
      </c>
      <c r="Z49" s="30" t="n">
        <f aca="false">IF(V49&lt;0,Diagramme!E$6,(Diagramme!E$8*1000*(Diagramme!E$1/1000000-$A49*(Diagramme!E$4/1000)^2*PI()/4)+Diagramme!E$6/1000)*1000)</f>
        <v>512.34514528128</v>
      </c>
      <c r="AA49" s="32" t="n">
        <f aca="false">(0.601*Diagramme!E$7*(Diagramme!E$5/1000)^2*PI()/4*W48^2)</f>
        <v>0.452842576661953</v>
      </c>
    </row>
    <row r="50" customFormat="false" ht="12.75" hidden="false" customHeight="false" outlineLevel="0" collapsed="false">
      <c r="A50" s="26" t="n">
        <f aca="false">A49+A$3</f>
        <v>0.48</v>
      </c>
      <c r="B50" s="30" t="n">
        <f aca="false">IF(Diagramme!B$9&lt;$A50,-9.81-(0.601*Diagramme!B$7*(Diagramme!B$5/1000)^2*PI()/4*C49^2)/H49*1000,(Diagramme!B$3/1000000-Diagramme!B$1/1000000)*Diagramme!B$2*100000/(Diagramme!B$3/1000000-Diagramme!B$1/1000000+$A50*(Diagramme!B$4/1000)^2*PI()/4)*(Diagramme!B$4/1000)^2*PI()/4/(Diagramme!B$8*1000*(Diagramme!B$1/1000000-$A50*(Diagramme!B$4/1000)^2*PI()/4)+Diagramme!B$6/1000)-9.81-(0.601*Diagramme!B$7*(Diagramme!B$5/1000)^2*PI()/4*C49^2)/H49*1000)</f>
        <v>705.57596240172</v>
      </c>
      <c r="C50" s="30" t="n">
        <f aca="false">IF((C49^2+2*B50*($A50-$A49))&lt;0,0,SQRT(C49^2+2*B50*($A50-$A49)))</f>
        <v>24.9806550321213</v>
      </c>
      <c r="D50" s="30" t="n">
        <f aca="false">0.98*SQRT(2*G50*100000/(Diagramme!$B$8*1000))</f>
        <v>39.3618742993446</v>
      </c>
      <c r="E50" s="30" t="n">
        <f aca="false">IF(D50&gt;C50,B50,"x")</f>
        <v>705.57596240172</v>
      </c>
      <c r="F50" s="30" t="n">
        <f aca="false">(F49+1000*2*($A50-$A49)/(C50+F49))</f>
        <v>33.6069785453148</v>
      </c>
      <c r="G50" s="31" t="n">
        <f aca="false">IF(B50=-9.81,0,(Diagramme!B$3/1000000-Diagramme!B$1/1000000)*Diagramme!B$2*100000/(Diagramme!B$3/1000000-Diagramme!B$1/1000000+$A50*(Diagramme!B$4/1000)^2*PI()/4)/100000)</f>
        <v>8.066207561211</v>
      </c>
      <c r="H50" s="30" t="n">
        <f aca="false">IF(B50&lt;0,Diagramme!B$6,(Diagramme!B$8*1000*(Diagramme!B$1/1000000-$A50*(Diagramme!B$4/1000)^2*PI()/4)+Diagramme!B$6/1000)*1000)</f>
        <v>353.20355262769</v>
      </c>
      <c r="I50" s="32" t="n">
        <f aca="false">(0.601*Diagramme!B$7*(Diagramme!B$5/1000)^2*PI()/4*C49^2)</f>
        <v>0.737018411742671</v>
      </c>
      <c r="J50" s="30" t="n">
        <f aca="false">IF(Diagramme!C$9&lt;$A50,-9.81-(0.601*Diagramme!C$7*(Diagramme!C$5/1000)^2*PI()/4*K49^2)/N49*1000,(Diagramme!C$3/1000000-Diagramme!C$1/1000000)*Diagramme!C$2*100000/(Diagramme!C$3/1000000-Diagramme!C$1/1000000+$A50*(Diagramme!C$4/1000)^2*PI()/4)*(Diagramme!C$4/1000)^2*PI()/4/(Diagramme!C$8*1000*(Diagramme!C$1/1000000-$A50*(Diagramme!C$4/1000)^2*PI()/4)+Diagramme!C$6/1000)-9.81-(0.601*Diagramme!C$7*(Diagramme!C$5/1000)^2*PI()/4*K49^2)/N49*1000)</f>
        <v>347.898594785821</v>
      </c>
      <c r="K50" s="30" t="n">
        <f aca="false">IF((K49^2+2*J50*($A50-$A49))&lt;0,0,SQRT(K49^2+2*J50*($A50-$A49)))</f>
        <v>17.5303855175695</v>
      </c>
      <c r="L50" s="30" t="n">
        <f aca="false">(L49+1000*2*($A50-$A49)/(K50+L49))</f>
        <v>37.0704469409882</v>
      </c>
      <c r="M50" s="31" t="n">
        <f aca="false">IF(J50=-9.81,0,(Diagramme!C$3/1000000-Diagramme!C$1/1000000)*Diagramme!C$2*100000/(Diagramme!C$3/1000000-Diagramme!C$1/1000000+$A50*(Diagramme!C$4/1000)^2*PI()/4)/100000)</f>
        <v>4.0331037806055</v>
      </c>
      <c r="N50" s="30" t="n">
        <f aca="false">IF(J50&lt;0,Diagramme!C$6,(Diagramme!C$8*1000*(Diagramme!C$1/1000000-$A50*(Diagramme!C$4/1000)^2*PI()/4)+Diagramme!C$6/1000)*1000)</f>
        <v>353.20355262769</v>
      </c>
      <c r="O50" s="32" t="n">
        <f aca="false">(0.601*Diagramme!C$7*(Diagramme!C$5/1000)^2*PI()/4*K49^2)</f>
        <v>0.362945380670171</v>
      </c>
      <c r="P50" s="30" t="n">
        <f aca="false">IF(Diagramme!D$9&lt;$A50,-9.81-(0.601*Diagramme!D$7*(Diagramme!D$5/1000)^2*PI()/4*Q49^2)/T49*1000,(Diagramme!D$3/1000000-Diagramme!D$1/1000000)*Diagramme!D$2*100000/(Diagramme!D$3/1000000-Diagramme!D$1/1000000+$A50*(Diagramme!D$4/1000)^2*PI()/4)*(Diagramme!D$4/1000)^2*PI()/4/(Diagramme!D$8*1000*(Diagramme!D$1/1000000-$A50*(Diagramme!D$4/1000)^2*PI()/4)+Diagramme!D$6/1000)-9.81-(0.601*Diagramme!D$7*(Diagramme!D$5/1000)^2*PI()/4*Q49^2)/T49*1000)</f>
        <v>527.828195299226</v>
      </c>
      <c r="Q50" s="30" t="n">
        <f aca="false">IF((Q49^2+2*P50*($A50-$A49))&lt;0,0,SQRT(Q49^2+2*P50*($A50-$A49)))</f>
        <v>21.7663486729468</v>
      </c>
      <c r="R50" s="30" t="n">
        <f aca="false">(R49+1000*2*($A50-$A49)/(Q50+R49))</f>
        <v>35.003343664013</v>
      </c>
      <c r="S50" s="31" t="n">
        <f aca="false">IF(P50=-9.81,0,(Diagramme!D$3/1000000-Diagramme!D$1/1000000)*Diagramme!D$2*100000/(Diagramme!D$3/1000000-Diagramme!D$1/1000000+$A50*(Diagramme!D$4/1000)^2*PI()/4)/100000)</f>
        <v>8.74419642311321</v>
      </c>
      <c r="T50" s="30" t="n">
        <f aca="false">IF(P50&lt;0,Diagramme!D$6,(Diagramme!D$8*1000*(Diagramme!D$1/1000000-$A50*(Diagramme!D$4/1000)^2*PI()/4)+Diagramme!D$6/1000)*1000)</f>
        <v>509.20355262769</v>
      </c>
      <c r="U50" s="32" t="n">
        <f aca="false">(0.601*Diagramme!D$7*(Diagramme!D$5/1000)^2*PI()/4*Q49^2)</f>
        <v>0.945551290889059</v>
      </c>
      <c r="V50" s="30" t="n">
        <f aca="false">IF(Diagramme!E$9&lt;$A50,-9.81-(0.601*Diagramme!E$7*(Diagramme!E$5/1000)^2*PI()/4*W49^2)/Z49*1000,(Diagramme!E$3/1000000-Diagramme!E$1/1000000)*Diagramme!E$2*100000/(Diagramme!E$3/1000000-Diagramme!E$1/1000000+$A50*(Diagramme!E$4/1000)^2*PI()/4)*(Diagramme!E$4/1000)^2*PI()/4/(Diagramme!E$8*1000*(Diagramme!E$1/1000000-$A50*(Diagramme!E$4/1000)^2*PI()/4)+Diagramme!E$6/1000)-9.81-(0.601*Diagramme!E$7*(Diagramme!E$5/1000)^2*PI()/4*W49^2)/Z49*1000)</f>
        <v>259.027436714851</v>
      </c>
      <c r="W50" s="30" t="n">
        <f aca="false">IF((W49^2+2*V50*($A50-$A49))&lt;0,0,SQRT(W49^2+2*V50*($A50-$A49)))</f>
        <v>15.237658907774</v>
      </c>
      <c r="X50" s="30" t="n">
        <f aca="false">(X49+1000*2*($A50-$A49)/(W50+X49))</f>
        <v>38.310412054006</v>
      </c>
      <c r="Y50" s="31" t="n">
        <f aca="false">IF(V50=-9.81,0,(Diagramme!E$3/1000000-Diagramme!E$1/1000000)*Diagramme!E$2*100000/(Diagramme!E$3/1000000-Diagramme!E$1/1000000+$A50*(Diagramme!E$4/1000)^2*PI()/4)/100000)</f>
        <v>4.3720982115566</v>
      </c>
      <c r="Z50" s="30" t="n">
        <f aca="false">IF(V50&lt;0,Diagramme!E$6,(Diagramme!E$8*1000*(Diagramme!E$1/1000000-$A50*(Diagramme!E$4/1000)^2*PI()/4)+Diagramme!E$6/1000)*1000)</f>
        <v>509.20355262769</v>
      </c>
      <c r="AA50" s="32" t="n">
        <f aca="false">(0.601*Diagramme!E$7*(Diagramme!E$5/1000)^2*PI()/4*W49^2)</f>
        <v>0.463379714400935</v>
      </c>
    </row>
    <row r="51" customFormat="false" ht="12.75" hidden="false" customHeight="false" outlineLevel="0" collapsed="false">
      <c r="A51" s="26" t="n">
        <f aca="false">A50+A$3</f>
        <v>0.49</v>
      </c>
      <c r="B51" s="30" t="n">
        <f aca="false">IF(Diagramme!B$9&lt;$A51,-9.81-(0.601*Diagramme!B$7*(Diagramme!B$5/1000)^2*PI()/4*C50^2)/H50*1000,(Diagramme!B$3/1000000-Diagramme!B$1/1000000)*Diagramme!B$2*100000/(Diagramme!B$3/1000000-Diagramme!B$1/1000000+$A51*(Diagramme!B$4/1000)^2*PI()/4)*(Diagramme!B$4/1000)^2*PI()/4/(Diagramme!B$8*1000*(Diagramme!B$1/1000000-$A51*(Diagramme!B$4/1000)^2*PI()/4)+Diagramme!B$6/1000)-9.81-(0.601*Diagramme!B$7*(Diagramme!B$5/1000)^2*PI()/4*C50^2)/H50*1000)</f>
        <v>709.043331746336</v>
      </c>
      <c r="C51" s="30" t="n">
        <f aca="false">IF((C50^2+2*B51*($A51-$A50))&lt;0,0,SQRT(C50^2+2*B51*($A51-$A50)))</f>
        <v>25.2628975469714</v>
      </c>
      <c r="D51" s="30" t="n">
        <f aca="false">0.98*SQRT(2*G51*100000/(Diagramme!$B$8*1000))</f>
        <v>39.2828238088619</v>
      </c>
      <c r="E51" s="30" t="n">
        <f aca="false">IF(D51&gt;C51,B51,"x")</f>
        <v>709.043331746336</v>
      </c>
      <c r="F51" s="30" t="n">
        <f aca="false">(F50+1000*2*($A51-$A50)/(C51+F50))</f>
        <v>33.9467108723991</v>
      </c>
      <c r="G51" s="31" t="n">
        <f aca="false">IF(B51=-9.81,0,(Diagramme!B$3/1000000-Diagramme!B$1/1000000)*Diagramme!B$2*100000/(Diagramme!B$3/1000000-Diagramme!B$1/1000000+$A51*(Diagramme!B$4/1000)^2*PI()/4)/100000)</f>
        <v>8.03384134942776</v>
      </c>
      <c r="H51" s="30" t="n">
        <f aca="false">IF(B51&lt;0,Diagramme!B$6,(Diagramme!B$8*1000*(Diagramme!B$1/1000000-$A51*(Diagramme!B$4/1000)^2*PI()/4)+Diagramme!B$6/1000)*1000)</f>
        <v>350.0619599741</v>
      </c>
      <c r="I51" s="32" t="n">
        <f aca="false">(0.601*Diagramme!B$7*(Diagramme!B$5/1000)^2*PI()/4*C50^2)</f>
        <v>0.754070520392636</v>
      </c>
      <c r="J51" s="30" t="n">
        <f aca="false">IF(Diagramme!C$9&lt;$A51,-9.81-(0.601*Diagramme!C$7*(Diagramme!C$5/1000)^2*PI()/4*K50^2)/N50*1000,(Diagramme!C$3/1000000-Diagramme!C$1/1000000)*Diagramme!C$2*100000/(Diagramme!C$3/1000000-Diagramme!C$1/1000000+$A51*(Diagramme!C$4/1000)^2*PI()/4)*(Diagramme!C$4/1000)^2*PI()/4/(Diagramme!C$8*1000*(Diagramme!C$1/1000000-$A51*(Diagramme!C$4/1000)^2*PI()/4)+Diagramme!C$6/1000)-9.81-(0.601*Diagramme!C$7*(Diagramme!C$5/1000)^2*PI()/4*K50^2)/N50*1000)</f>
        <v>349.632752886192</v>
      </c>
      <c r="K51" s="30" t="n">
        <f aca="false">IF((K50^2+2*J51*($A51-$A50))&lt;0,0,SQRT(K50^2+2*J51*($A51-$A50)))</f>
        <v>17.7287075516614</v>
      </c>
      <c r="L51" s="30" t="n">
        <f aca="false">(L50+1000*2*($A51-$A50)/(K51+L50))</f>
        <v>37.4354160757342</v>
      </c>
      <c r="M51" s="31" t="n">
        <f aca="false">IF(J51=-9.81,0,(Diagramme!C$3/1000000-Diagramme!C$1/1000000)*Diagramme!C$2*100000/(Diagramme!C$3/1000000-Diagramme!C$1/1000000+$A51*(Diagramme!C$4/1000)^2*PI()/4)/100000)</f>
        <v>4.01692067471388</v>
      </c>
      <c r="N51" s="30" t="n">
        <f aca="false">IF(J51&lt;0,Diagramme!C$6,(Diagramme!C$8*1000*(Diagramme!C$1/1000000-$A51*(Diagramme!C$4/1000)^2*PI()/4)+Diagramme!C$6/1000)*1000)</f>
        <v>350.0619599741</v>
      </c>
      <c r="O51" s="32" t="n">
        <f aca="false">(0.601*Diagramme!C$7*(Diagramme!C$5/1000)^2*PI()/4*K50^2)</f>
        <v>0.371353270045065</v>
      </c>
      <c r="P51" s="30" t="n">
        <f aca="false">IF(Diagramme!D$9&lt;$A51,-9.81-(0.601*Diagramme!D$7*(Diagramme!D$5/1000)^2*PI()/4*Q50^2)/T50*1000,(Diagramme!D$3/1000000-Diagramme!D$1/1000000)*Diagramme!D$2*100000/(Diagramme!D$3/1000000-Diagramme!D$1/1000000+$A51*(Diagramme!D$4/1000)^2*PI()/4)*(Diagramme!D$4/1000)^2*PI()/4/(Diagramme!D$8*1000*(Diagramme!D$1/1000000-$A51*(Diagramme!D$4/1000)^2*PI()/4)+Diagramme!D$6/1000)-9.81-(0.601*Diagramme!D$7*(Diagramme!D$5/1000)^2*PI()/4*Q50^2)/T50*1000)</f>
        <v>529.707078320597</v>
      </c>
      <c r="Q51" s="30" t="n">
        <f aca="false">IF((Q50^2+2*P51*($A51-$A50))&lt;0,0,SQRT(Q50^2+2*P51*($A51-$A50)))</f>
        <v>22.0083637764988</v>
      </c>
      <c r="R51" s="30" t="n">
        <f aca="false">(R50+1000*2*($A51-$A50)/(Q51+R50))</f>
        <v>35.3541488038322</v>
      </c>
      <c r="S51" s="31" t="n">
        <f aca="false">IF(P51=-9.81,0,(Diagramme!D$3/1000000-Diagramme!D$1/1000000)*Diagramme!D$2*100000/(Diagramme!D$3/1000000-Diagramme!D$1/1000000+$A51*(Diagramme!D$4/1000)^2*PI()/4)/100000)</f>
        <v>8.72137905018278</v>
      </c>
      <c r="T51" s="30" t="n">
        <f aca="false">IF(P51&lt;0,Diagramme!D$6,(Diagramme!D$8*1000*(Diagramme!D$1/1000000-$A51*(Diagramme!D$4/1000)^2*PI()/4)+Diagramme!D$6/1000)*1000)</f>
        <v>506.0619599741</v>
      </c>
      <c r="U51" s="32" t="n">
        <f aca="false">(0.601*Diagramme!D$7*(Diagramme!D$5/1000)^2*PI()/4*Q50^2)</f>
        <v>0.967100078264475</v>
      </c>
      <c r="V51" s="30" t="n">
        <f aca="false">IF(Diagramme!E$9&lt;$A51,-9.81-(0.601*Diagramme!E$7*(Diagramme!E$5/1000)^2*PI()/4*W50^2)/Z50*1000,(Diagramme!E$3/1000000-Diagramme!E$1/1000000)*Diagramme!E$2*100000/(Diagramme!E$3/1000000-Diagramme!E$1/1000000+$A51*(Diagramme!E$4/1000)^2*PI()/4)*(Diagramme!E$4/1000)^2*PI()/4/(Diagramme!E$8*1000*(Diagramme!E$1/1000000-$A51*(Diagramme!E$4/1000)^2*PI()/4)+Diagramme!E$6/1000)-9.81-(0.601*Diagramme!E$7*(Diagramme!E$5/1000)^2*PI()/4*W50^2)/Z50*1000)</f>
        <v>259.967383158519</v>
      </c>
      <c r="W51" s="30" t="n">
        <f aca="false">IF((W50^2+2*V51*($A51-$A50))&lt;0,0,SQRT(W50^2+2*V51*($A51-$A50)))</f>
        <v>15.4073228256188</v>
      </c>
      <c r="X51" s="30" t="n">
        <f aca="false">(X50+1000*2*($A51-$A50)/(W51+X50))</f>
        <v>38.6827285719086</v>
      </c>
      <c r="Y51" s="31" t="n">
        <f aca="false">IF(V51=-9.81,0,(Diagramme!E$3/1000000-Diagramme!E$1/1000000)*Diagramme!E$2*100000/(Diagramme!E$3/1000000-Diagramme!E$1/1000000+$A51*(Diagramme!E$4/1000)^2*PI()/4)/100000)</f>
        <v>4.36068952509139</v>
      </c>
      <c r="Z51" s="30" t="n">
        <f aca="false">IF(V51&lt;0,Diagramme!E$6,(Diagramme!E$8*1000*(Diagramme!E$1/1000000-$A51*(Diagramme!E$4/1000)^2*PI()/4)+Diagramme!E$6/1000)*1000)</f>
        <v>506.0619599741</v>
      </c>
      <c r="AA51" s="32" t="n">
        <f aca="false">(0.601*Diagramme!E$7*(Diagramme!E$5/1000)^2*PI()/4*W50^2)</f>
        <v>0.473954608292314</v>
      </c>
    </row>
    <row r="52" customFormat="false" ht="12.75" hidden="false" customHeight="false" outlineLevel="0" collapsed="false">
      <c r="A52" s="26" t="n">
        <f aca="false">A51+A$3</f>
        <v>0.5</v>
      </c>
      <c r="B52" s="30" t="n">
        <f aca="false">IF(Diagramme!B$9&lt;$A52,-9.81-(0.601*Diagramme!B$7*(Diagramme!B$5/1000)^2*PI()/4*C51^2)/H51*1000,(Diagramme!B$3/1000000-Diagramme!B$1/1000000)*Diagramme!B$2*100000/(Diagramme!B$3/1000000-Diagramme!B$1/1000000+$A52*(Diagramme!B$4/1000)^2*PI()/4)*(Diagramme!B$4/1000)^2*PI()/4/(Diagramme!B$8*1000*(Diagramme!B$1/1000000-$A52*(Diagramme!B$4/1000)^2*PI()/4)+Diagramme!B$6/1000)-9.81-(0.601*Diagramme!B$7*(Diagramme!B$5/1000)^2*PI()/4*C51^2)/H51*1000)</f>
        <v>712.59669864177</v>
      </c>
      <c r="C52" s="30" t="n">
        <f aca="false">IF((C51^2+2*B52*($A52-$A51))&lt;0,0,SQRT(C51^2+2*B52*($A52-$A51)))</f>
        <v>25.543412584101</v>
      </c>
      <c r="D52" s="30" t="n">
        <f aca="false">0.98*SQRT(2*G52*100000/(Diagramme!$B$8*1000))</f>
        <v>39.2042476848863</v>
      </c>
      <c r="E52" s="30" t="n">
        <f aca="false">IF(D52&gt;C52,B52,"x")</f>
        <v>712.59669864177</v>
      </c>
      <c r="F52" s="30" t="n">
        <f aca="false">(F51+1000*2*($A52-$A51)/(C52+F51))</f>
        <v>34.2829011311842</v>
      </c>
      <c r="G52" s="31" t="n">
        <f aca="false">IF(B52=-9.81,0,(Diagramme!B$3/1000000-Diagramme!B$1/1000000)*Diagramme!B$2*100000/(Diagramme!B$3/1000000-Diagramme!B$1/1000000+$A52*(Diagramme!B$4/1000)^2*PI()/4)/100000)</f>
        <v>8.00173384286709</v>
      </c>
      <c r="H52" s="30" t="n">
        <f aca="false">IF(B52&lt;0,Diagramme!B$6,(Diagramme!B$8*1000*(Diagramme!B$1/1000000-$A52*(Diagramme!B$4/1000)^2*PI()/4)+Diagramme!B$6/1000)*1000)</f>
        <v>346.92036732051</v>
      </c>
      <c r="I52" s="32" t="n">
        <f aca="false">(0.601*Diagramme!B$7*(Diagramme!B$5/1000)^2*PI()/4*C51^2)</f>
        <v>0.771206427190418</v>
      </c>
      <c r="J52" s="30" t="n">
        <f aca="false">IF(Diagramme!C$9&lt;$A52,-9.81-(0.601*Diagramme!C$7*(Diagramme!C$5/1000)^2*PI()/4*K51^2)/N51*1000,(Diagramme!C$3/1000000-Diagramme!C$1/1000000)*Diagramme!C$2*100000/(Diagramme!C$3/1000000-Diagramme!C$1/1000000+$A52*(Diagramme!C$4/1000)^2*PI()/4)*(Diagramme!C$4/1000)^2*PI()/4/(Diagramme!C$8*1000*(Diagramme!C$1/1000000-$A52*(Diagramme!C$4/1000)^2*PI()/4)+Diagramme!C$6/1000)-9.81-(0.601*Diagramme!C$7*(Diagramme!C$5/1000)^2*PI()/4*K51^2)/N51*1000)</f>
        <v>351.409918226744</v>
      </c>
      <c r="K52" s="30" t="n">
        <f aca="false">IF((K51^2+2*J52*($A52-$A51))&lt;0,0,SQRT(K51^2+2*J52*($A52-$A51)))</f>
        <v>17.9258268935318</v>
      </c>
      <c r="L52" s="30" t="n">
        <f aca="false">(L51+1000*2*($A52-$A51)/(K52+L51))</f>
        <v>37.796679640772</v>
      </c>
      <c r="M52" s="31" t="n">
        <f aca="false">IF(J52=-9.81,0,(Diagramme!C$3/1000000-Diagramme!C$1/1000000)*Diagramme!C$2*100000/(Diagramme!C$3/1000000-Diagramme!C$1/1000000+$A52*(Diagramme!C$4/1000)^2*PI()/4)/100000)</f>
        <v>4.00086692143354</v>
      </c>
      <c r="N52" s="30" t="n">
        <f aca="false">IF(J52&lt;0,Diagramme!C$6,(Diagramme!C$8*1000*(Diagramme!C$1/1000000-$A52*(Diagramme!C$4/1000)^2*PI()/4)+Diagramme!C$6/1000)*1000)</f>
        <v>346.92036732051</v>
      </c>
      <c r="O52" s="32" t="n">
        <f aca="false">(0.601*Diagramme!C$7*(Diagramme!C$5/1000)^2*PI()/4*K51^2)</f>
        <v>0.379803069935509</v>
      </c>
      <c r="P52" s="30" t="n">
        <f aca="false">IF(Diagramme!D$9&lt;$A52,-9.81-(0.601*Diagramme!D$7*(Diagramme!D$5/1000)^2*PI()/4*Q51^2)/T51*1000,(Diagramme!D$3/1000000-Diagramme!D$1/1000000)*Diagramme!D$2*100000/(Diagramme!D$3/1000000-Diagramme!D$1/1000000+$A52*(Diagramme!D$4/1000)^2*PI()/4)*(Diagramme!D$4/1000)^2*PI()/4/(Diagramme!D$8*1000*(Diagramme!D$1/1000000-$A52*(Diagramme!D$4/1000)^2*PI()/4)+Diagramme!D$6/1000)-9.81-(0.601*Diagramme!D$7*(Diagramme!D$5/1000)^2*PI()/4*Q51^2)/T51*1000)</f>
        <v>531.616706823691</v>
      </c>
      <c r="Q52" s="30" t="n">
        <f aca="false">IF((Q51^2+2*P52*($A52-$A51))&lt;0,0,SQRT(Q51^2+2*P52*($A52-$A51)))</f>
        <v>22.2486046810845</v>
      </c>
      <c r="R52" s="30" t="n">
        <f aca="false">(R51+1000*2*($A52-$A51)/(Q52+R51))</f>
        <v>35.7013544283904</v>
      </c>
      <c r="S52" s="31" t="n">
        <f aca="false">IF(P52=-9.81,0,(Diagramme!D$3/1000000-Diagramme!D$1/1000000)*Diagramme!D$2*100000/(Diagramme!D$3/1000000-Diagramme!D$1/1000000+$A52*(Diagramme!D$4/1000)^2*PI()/4)/100000)</f>
        <v>8.69868044802643</v>
      </c>
      <c r="T52" s="30" t="n">
        <f aca="false">IF(P52&lt;0,Diagramme!D$6,(Diagramme!D$8*1000*(Diagramme!D$1/1000000-$A52*(Diagramme!D$4/1000)^2*PI()/4)+Diagramme!D$6/1000)*1000)</f>
        <v>502.92036732051</v>
      </c>
      <c r="U52" s="32" t="n">
        <f aca="false">(0.601*Diagramme!D$7*(Diagramme!D$5/1000)^2*PI()/4*Q51^2)</f>
        <v>0.988725571755804</v>
      </c>
      <c r="V52" s="30" t="n">
        <f aca="false">IF(Diagramme!E$9&lt;$A52,-9.81-(0.601*Diagramme!E$7*(Diagramme!E$5/1000)^2*PI()/4*W51^2)/Z51*1000,(Diagramme!E$3/1000000-Diagramme!E$1/1000000)*Diagramme!E$2*100000/(Diagramme!E$3/1000000-Diagramme!E$1/1000000+$A52*(Diagramme!E$4/1000)^2*PI()/4)*(Diagramme!E$4/1000)^2*PI()/4/(Diagramme!E$8*1000*(Diagramme!E$1/1000000-$A52*(Diagramme!E$4/1000)^2*PI()/4)+Diagramme!E$6/1000)-9.81-(0.601*Diagramme!E$7*(Diagramme!E$5/1000)^2*PI()/4*W51^2)/Z51*1000)</f>
        <v>260.922708571484</v>
      </c>
      <c r="W52" s="30" t="n">
        <f aca="false">IF((W51^2+2*V52*($A52-$A51))&lt;0,0,SQRT(W51^2+2*V52*($A52-$A51)))</f>
        <v>15.5757520147268</v>
      </c>
      <c r="X52" s="30" t="n">
        <f aca="false">(X51+1000*2*($A52-$A51)/(W52+X51))</f>
        <v>39.0513345443532</v>
      </c>
      <c r="Y52" s="31" t="n">
        <f aca="false">IF(V52=-9.81,0,(Diagramme!E$3/1000000-Diagramme!E$1/1000000)*Diagramme!E$2*100000/(Diagramme!E$3/1000000-Diagramme!E$1/1000000+$A52*(Diagramme!E$4/1000)^2*PI()/4)/100000)</f>
        <v>4.34934022401321</v>
      </c>
      <c r="Z52" s="30" t="n">
        <f aca="false">IF(V52&lt;0,Diagramme!E$6,(Diagramme!E$8*1000*(Diagramme!E$1/1000000-$A52*(Diagramme!E$4/1000)^2*PI()/4)+Diagramme!E$6/1000)*1000)</f>
        <v>502.92036732051</v>
      </c>
      <c r="AA52" s="32" t="n">
        <f aca="false">(0.601*Diagramme!E$7*(Diagramme!E$5/1000)^2*PI()/4*W51^2)</f>
        <v>0.484567875855731</v>
      </c>
    </row>
    <row r="53" customFormat="false" ht="12.75" hidden="false" customHeight="false" outlineLevel="0" collapsed="false">
      <c r="A53" s="26" t="n">
        <f aca="false">A52+A$3</f>
        <v>0.51</v>
      </c>
      <c r="B53" s="30" t="n">
        <f aca="false">IF(Diagramme!B$9&lt;$A53,-9.81-(0.601*Diagramme!B$7*(Diagramme!B$5/1000)^2*PI()/4*C52^2)/H52*1000,(Diagramme!B$3/1000000-Diagramme!B$1/1000000)*Diagramme!B$2*100000/(Diagramme!B$3/1000000-Diagramme!B$1/1000000+$A53*(Diagramme!B$4/1000)^2*PI()/4)*(Diagramme!B$4/1000)^2*PI()/4/(Diagramme!B$8*1000*(Diagramme!B$1/1000000-$A53*(Diagramme!B$4/1000)^2*PI()/4)+Diagramme!B$6/1000)-9.81-(0.601*Diagramme!B$7*(Diagramme!B$5/1000)^2*PI()/4*C52^2)/H52*1000)</f>
        <v>716.238132772881</v>
      </c>
      <c r="C53" s="30" t="n">
        <f aca="false">IF((C52^2+2*B53*($A53-$A52))&lt;0,0,SQRT(C52^2+2*B53*($A53-$A52)))</f>
        <v>25.8222905470655</v>
      </c>
      <c r="D53" s="30" t="n">
        <f aca="false">0.98*SQRT(2*G53*100000/(Diagramme!$B$8*1000))</f>
        <v>39.1261412020181</v>
      </c>
      <c r="E53" s="30" t="n">
        <f aca="false">IF(D53&gt;C53,B53,"x")</f>
        <v>716.238132772881</v>
      </c>
      <c r="F53" s="30" t="n">
        <f aca="false">(F52+1000*2*($A53-$A52)/(C53+F52))</f>
        <v>34.6156510890758</v>
      </c>
      <c r="G53" s="31" t="n">
        <f aca="false">IF(B53=-9.81,0,(Diagramme!B$3/1000000-Diagramme!B$1/1000000)*Diagramme!B$2*100000/(Diagramme!B$3/1000000-Diagramme!B$1/1000000+$A53*(Diagramme!B$4/1000)^2*PI()/4)/100000)</f>
        <v>7.96988195210462</v>
      </c>
      <c r="H53" s="30" t="n">
        <f aca="false">IF(B53&lt;0,Diagramme!B$6,(Diagramme!B$8*1000*(Diagramme!B$1/1000000-$A53*(Diagramme!B$4/1000)^2*PI()/4)+Diagramme!B$6/1000)*1000)</f>
        <v>343.778774666921</v>
      </c>
      <c r="I53" s="32" t="n">
        <f aca="false">(0.601*Diagramme!B$7*(Diagramme!B$5/1000)^2*PI()/4*C52^2)</f>
        <v>0.788428210494209</v>
      </c>
      <c r="J53" s="30" t="n">
        <f aca="false">IF(Diagramme!C$9&lt;$A53,-9.81-(0.601*Diagramme!C$7*(Diagramme!C$5/1000)^2*PI()/4*K52^2)/N52*1000,(Diagramme!C$3/1000000-Diagramme!C$1/1000000)*Diagramme!C$2*100000/(Diagramme!C$3/1000000-Diagramme!C$1/1000000+$A53*(Diagramme!C$4/1000)^2*PI()/4)*(Diagramme!C$4/1000)^2*PI()/4/(Diagramme!C$8*1000*(Diagramme!C$1/1000000-$A53*(Diagramme!C$4/1000)^2*PI()/4)+Diagramme!C$6/1000)-9.81-(0.601*Diagramme!C$7*(Diagramme!C$5/1000)^2*PI()/4*K52^2)/N52*1000)</f>
        <v>353.231125879279</v>
      </c>
      <c r="K53" s="30" t="n">
        <f aca="false">IF((K52^2+2*J53*($A53-$A52))&lt;0,0,SQRT(K52^2+2*J53*($A53-$A52)))</f>
        <v>18.1218070935118</v>
      </c>
      <c r="L53" s="30" t="n">
        <f aca="false">(L52+1000*2*($A53-$A52)/(K53+L52))</f>
        <v>38.1543431107267</v>
      </c>
      <c r="M53" s="31" t="n">
        <f aca="false">IF(J53=-9.81,0,(Diagramme!C$3/1000000-Diagramme!C$1/1000000)*Diagramme!C$2*100000/(Diagramme!C$3/1000000-Diagramme!C$1/1000000+$A53*(Diagramme!C$4/1000)^2*PI()/4)/100000)</f>
        <v>3.98494097605231</v>
      </c>
      <c r="N53" s="30" t="n">
        <f aca="false">IF(J53&lt;0,Diagramme!C$6,(Diagramme!C$8*1000*(Diagramme!C$1/1000000-$A53*(Diagramme!C$4/1000)^2*PI()/4)+Diagramme!C$6/1000)*1000)</f>
        <v>343.778774666921</v>
      </c>
      <c r="O53" s="32" t="n">
        <f aca="false">(0.601*Diagramme!C$7*(Diagramme!C$5/1000)^2*PI()/4*K52^2)</f>
        <v>0.38829581972517</v>
      </c>
      <c r="P53" s="30" t="n">
        <f aca="false">IF(Diagramme!D$9&lt;$A53,-9.81-(0.601*Diagramme!D$7*(Diagramme!D$5/1000)^2*PI()/4*Q52^2)/T52*1000,(Diagramme!D$3/1000000-Diagramme!D$1/1000000)*Diagramme!D$2*100000/(Diagramme!D$3/1000000-Diagramme!D$1/1000000+$A53*(Diagramme!D$4/1000)^2*PI()/4)*(Diagramme!D$4/1000)^2*PI()/4/(Diagramme!D$8*1000*(Diagramme!D$1/1000000-$A53*(Diagramme!D$4/1000)^2*PI()/4)+Diagramme!D$6/1000)-9.81-(0.601*Diagramme!D$7*(Diagramme!D$5/1000)^2*PI()/4*Q52^2)/T52*1000)</f>
        <v>533.557600062569</v>
      </c>
      <c r="Q53" s="30" t="n">
        <f aca="false">IF((Q52^2+2*P53*($A53-$A52))&lt;0,0,SQRT(Q52^2+2*P53*($A53-$A52)))</f>
        <v>22.4871421540495</v>
      </c>
      <c r="R53" s="30" t="n">
        <f aca="false">(R52+1000*2*($A53-$A52)/(Q53+R52))</f>
        <v>36.0450649755715</v>
      </c>
      <c r="S53" s="31" t="n">
        <f aca="false">IF(P53=-9.81,0,(Diagramme!D$3/1000000-Diagramme!D$1/1000000)*Diagramme!D$2*100000/(Diagramme!D$3/1000000-Diagramme!D$1/1000000+$A53*(Diagramme!D$4/1000)^2*PI()/4)/100000)</f>
        <v>8.67609969169907</v>
      </c>
      <c r="T53" s="30" t="n">
        <f aca="false">IF(P53&lt;0,Diagramme!D$6,(Diagramme!D$8*1000*(Diagramme!D$1/1000000-$A53*(Diagramme!D$4/1000)^2*PI()/4)+Diagramme!D$6/1000)*1000)</f>
        <v>499.77877466692</v>
      </c>
      <c r="U53" s="32" t="n">
        <f aca="false">(0.601*Diagramme!D$7*(Diagramme!D$5/1000)^2*PI()/4*Q52^2)</f>
        <v>1.01042902655906</v>
      </c>
      <c r="V53" s="30" t="n">
        <f aca="false">IF(Diagramme!E$9&lt;$A53,-9.81-(0.601*Diagramme!E$7*(Diagramme!E$5/1000)^2*PI()/4*W52^2)/Z52*1000,(Diagramme!E$3/1000000-Diagramme!E$1/1000000)*Diagramme!E$2*100000/(Diagramme!E$3/1000000-Diagramme!E$1/1000000+$A53*(Diagramme!E$4/1000)^2*PI()/4)*(Diagramme!E$4/1000)^2*PI()/4/(Diagramme!E$8*1000*(Diagramme!E$1/1000000-$A53*(Diagramme!E$4/1000)^2*PI()/4)+Diagramme!E$6/1000)-9.81-(0.601*Diagramme!E$7*(Diagramme!E$5/1000)^2*PI()/4*W52^2)/Z52*1000)</f>
        <v>261.89367269699</v>
      </c>
      <c r="W53" s="30" t="n">
        <f aca="false">IF((W52^2+2*V53*($A53-$A52))&lt;0,0,SQRT(W52^2+2*V53*($A53-$A52)))</f>
        <v>15.7429960388169</v>
      </c>
      <c r="X53" s="30" t="n">
        <f aca="false">(X52+1000*2*($A53-$A52)/(W53+X52))</f>
        <v>39.4163358097604</v>
      </c>
      <c r="Y53" s="31" t="n">
        <f aca="false">IF(V53=-9.81,0,(Diagramme!E$3/1000000-Diagramme!E$1/1000000)*Diagramme!E$2*100000/(Diagramme!E$3/1000000-Diagramme!E$1/1000000+$A53*(Diagramme!E$4/1000)^2*PI()/4)/100000)</f>
        <v>4.33804984584953</v>
      </c>
      <c r="Z53" s="30" t="n">
        <f aca="false">IF(V53&lt;0,Diagramme!E$6,(Diagramme!E$8*1000*(Diagramme!E$1/1000000-$A53*(Diagramme!E$4/1000)^2*PI()/4)+Diagramme!E$6/1000)*1000)</f>
        <v>499.77877466692</v>
      </c>
      <c r="AA53" s="32" t="n">
        <f aca="false">(0.601*Diagramme!E$7*(Diagramme!E$5/1000)^2*PI()/4*W52^2)</f>
        <v>0.495220144943473</v>
      </c>
    </row>
    <row r="54" customFormat="false" ht="12.75" hidden="false" customHeight="false" outlineLevel="0" collapsed="false">
      <c r="A54" s="26" t="n">
        <f aca="false">A53+A$3</f>
        <v>0.52</v>
      </c>
      <c r="B54" s="30" t="n">
        <f aca="false">IF(Diagramme!B$9&lt;$A54,-9.81-(0.601*Diagramme!B$7*(Diagramme!B$5/1000)^2*PI()/4*C53^2)/H53*1000,(Diagramme!B$3/1000000-Diagramme!B$1/1000000)*Diagramme!B$2*100000/(Diagramme!B$3/1000000-Diagramme!B$1/1000000+$A54*(Diagramme!B$4/1000)^2*PI()/4)*(Diagramme!B$4/1000)^2*PI()/4/(Diagramme!B$8*1000*(Diagramme!B$1/1000000-$A54*(Diagramme!B$4/1000)^2*PI()/4)+Diagramme!B$6/1000)-9.81-(0.601*Diagramme!B$7*(Diagramme!B$5/1000)^2*PI()/4*C53^2)/H53*1000)</f>
        <v>719.969784565264</v>
      </c>
      <c r="C54" s="30" t="n">
        <f aca="false">IF((C53^2+2*B54*($A54-$A53))&lt;0,0,SQRT(C53^2+2*B54*($A54-$A53)))</f>
        <v>26.0996184797474</v>
      </c>
      <c r="D54" s="30" t="n">
        <f aca="false">0.98*SQRT(2*G54*100000/(Diagramme!$B$8*1000))</f>
        <v>39.0484997004968</v>
      </c>
      <c r="E54" s="30" t="n">
        <f aca="false">IF(D54&gt;C54,B54,"x")</f>
        <v>719.969784565264</v>
      </c>
      <c r="F54" s="30" t="n">
        <f aca="false">(F53+1000*2*($A54-$A53)/(C54+F53))</f>
        <v>34.9450575158615</v>
      </c>
      <c r="G54" s="31" t="n">
        <f aca="false">IF(B54=-9.81,0,(Diagramme!B$3/1000000-Diagramme!B$1/1000000)*Diagramme!B$2*100000/(Diagramme!B$3/1000000-Diagramme!B$1/1000000+$A54*(Diagramme!B$4/1000)^2*PI()/4)/100000)</f>
        <v>7.93828263671229</v>
      </c>
      <c r="H54" s="30" t="n">
        <f aca="false">IF(B54&lt;0,Diagramme!B$6,(Diagramme!B$8*1000*(Diagramme!B$1/1000000-$A54*(Diagramme!B$4/1000)^2*PI()/4)+Diagramme!B$6/1000)*1000)</f>
        <v>340.637182013331</v>
      </c>
      <c r="I54" s="32" t="n">
        <f aca="false">(0.601*Diagramme!B$7*(Diagramme!B$5/1000)^2*PI()/4*C53^2)</f>
        <v>0.805737998681604</v>
      </c>
      <c r="J54" s="30" t="n">
        <f aca="false">IF(Diagramme!C$9&lt;$A54,-9.81-(0.601*Diagramme!C$7*(Diagramme!C$5/1000)^2*PI()/4*K53^2)/N53*1000,(Diagramme!C$3/1000000-Diagramme!C$1/1000000)*Diagramme!C$2*100000/(Diagramme!C$3/1000000-Diagramme!C$1/1000000+$A54*(Diagramme!C$4/1000)^2*PI()/4)*(Diagramme!C$4/1000)^2*PI()/4/(Diagramme!C$8*1000*(Diagramme!C$1/1000000-$A54*(Diagramme!C$4/1000)^2*PI()/4)+Diagramme!C$6/1000)-9.81-(0.601*Diagramme!C$7*(Diagramme!C$5/1000)^2*PI()/4*K53^2)/N53*1000)</f>
        <v>355.097451294335</v>
      </c>
      <c r="K54" s="30" t="n">
        <f aca="false">IF((K53^2+2*J54*($A54-$A53))&lt;0,0,SQRT(K53^2+2*J54*($A54-$A53)))</f>
        <v>18.3167093485796</v>
      </c>
      <c r="L54" s="30" t="n">
        <f aca="false">(L53+1000*2*($A54-$A53)/(K54+L53))</f>
        <v>38.508506865943</v>
      </c>
      <c r="M54" s="31" t="n">
        <f aca="false">IF(J54=-9.81,0,(Diagramme!C$3/1000000-Diagramme!C$1/1000000)*Diagramme!C$2*100000/(Diagramme!C$3/1000000-Diagramme!C$1/1000000+$A54*(Diagramme!C$4/1000)^2*PI()/4)/100000)</f>
        <v>3.96914131835615</v>
      </c>
      <c r="N54" s="30" t="n">
        <f aca="false">IF(J54&lt;0,Diagramme!C$6,(Diagramme!C$8*1000*(Diagramme!C$1/1000000-$A54*(Diagramme!C$4/1000)^2*PI()/4)+Diagramme!C$6/1000)*1000)</f>
        <v>340.637182013331</v>
      </c>
      <c r="O54" s="32" t="n">
        <f aca="false">(0.601*Diagramme!C$7*(Diagramme!C$5/1000)^2*PI()/4*K53^2)</f>
        <v>0.396832583812966</v>
      </c>
      <c r="P54" s="30" t="n">
        <f aca="false">IF(Diagramme!D$9&lt;$A54,-9.81-(0.601*Diagramme!D$7*(Diagramme!D$5/1000)^2*PI()/4*Q53^2)/T53*1000,(Diagramme!D$3/1000000-Diagramme!D$1/1000000)*Diagramme!D$2*100000/(Diagramme!D$3/1000000-Diagramme!D$1/1000000+$A54*(Diagramme!D$4/1000)^2*PI()/4)*(Diagramme!D$4/1000)^2*PI()/4/(Diagramme!D$8*1000*(Diagramme!D$1/1000000-$A54*(Diagramme!D$4/1000)^2*PI()/4)+Diagramme!D$6/1000)-9.81-(0.601*Diagramme!D$7*(Diagramme!D$5/1000)^2*PI()/4*Q53^2)/T53*1000)</f>
        <v>535.530290996313</v>
      </c>
      <c r="Q54" s="30" t="n">
        <f aca="false">IF((Q53^2+2*P54*($A54-$A53))&lt;0,0,SQRT(Q53^2+2*P54*($A54-$A53)))</f>
        <v>22.7240438319493</v>
      </c>
      <c r="R54" s="30" t="n">
        <f aca="false">(R53+1000*2*($A54-$A53)/(Q54+R53))</f>
        <v>36.3853798179406</v>
      </c>
      <c r="S54" s="31" t="n">
        <f aca="false">IF(P54=-9.81,0,(Diagramme!D$3/1000000-Diagramme!D$1/1000000)*Diagramme!D$2*100000/(Diagramme!D$3/1000000-Diagramme!D$1/1000000+$A54*(Diagramme!D$4/1000)^2*PI()/4)/100000)</f>
        <v>8.65363586583495</v>
      </c>
      <c r="T54" s="30" t="n">
        <f aca="false">IF(P54&lt;0,Diagramme!D$6,(Diagramme!D$8*1000*(Diagramme!D$1/1000000-$A54*(Diagramme!D$4/1000)^2*PI()/4)+Diagramme!D$6/1000)*1000)</f>
        <v>496.637182013331</v>
      </c>
      <c r="U54" s="32" t="n">
        <f aca="false">(0.601*Diagramme!D$7*(Diagramme!D$5/1000)^2*PI()/4*Q53^2)</f>
        <v>1.03221171906901</v>
      </c>
      <c r="V54" s="30" t="n">
        <f aca="false">IF(Diagramme!E$9&lt;$A54,-9.81-(0.601*Diagramme!E$7*(Diagramme!E$5/1000)^2*PI()/4*W53^2)/Z53*1000,(Diagramme!E$3/1000000-Diagramme!E$1/1000000)*Diagramme!E$2*100000/(Diagramme!E$3/1000000-Diagramme!E$1/1000000+$A54*(Diagramme!E$4/1000)^2*PI()/4)*(Diagramme!E$4/1000)^2*PI()/4/(Diagramme!E$8*1000*(Diagramme!E$1/1000000-$A54*(Diagramme!E$4/1000)^2*PI()/4)+Diagramme!E$6/1000)-9.81-(0.601*Diagramme!E$7*(Diagramme!E$5/1000)^2*PI()/4*W53^2)/Z53*1000)</f>
        <v>262.880542133707</v>
      </c>
      <c r="W54" s="30" t="n">
        <f aca="false">IF((W53^2+2*V54*($A54-$A53))&lt;0,0,SQRT(W53^2+2*V54*($A54-$A53)))</f>
        <v>15.9091022726261</v>
      </c>
      <c r="X54" s="30" t="n">
        <f aca="false">(X53+1000*2*($A54-$A53)/(W54+X53))</f>
        <v>39.7778331732375</v>
      </c>
      <c r="Y54" s="31" t="n">
        <f aca="false">IF(V54=-9.81,0,(Diagramme!E$3/1000000-Diagramme!E$1/1000000)*Diagramme!E$2*100000/(Diagramme!E$3/1000000-Diagramme!E$1/1000000+$A54*(Diagramme!E$4/1000)^2*PI()/4)/100000)</f>
        <v>4.32681793291747</v>
      </c>
      <c r="Z54" s="30" t="n">
        <f aca="false">IF(V54&lt;0,Diagramme!E$6,(Diagramme!E$8*1000*(Diagramme!E$1/1000000-$A54*(Diagramme!E$4/1000)^2*PI()/4)+Diagramme!E$6/1000)*1000)</f>
        <v>496.637182013331</v>
      </c>
      <c r="AA54" s="32" t="n">
        <f aca="false">(0.601*Diagramme!E$7*(Diagramme!E$5/1000)^2*PI()/4*W53^2)</f>
        <v>0.505912054011944</v>
      </c>
    </row>
    <row r="55" customFormat="false" ht="12.75" hidden="false" customHeight="false" outlineLevel="0" collapsed="false">
      <c r="A55" s="26" t="n">
        <f aca="false">A54+A$3</f>
        <v>0.53</v>
      </c>
      <c r="B55" s="30" t="n">
        <f aca="false">IF(Diagramme!B$9&lt;$A55,-9.81-(0.601*Diagramme!B$7*(Diagramme!B$5/1000)^2*PI()/4*C54^2)/H54*1000,(Diagramme!B$3/1000000-Diagramme!B$1/1000000)*Diagramme!B$2*100000/(Diagramme!B$3/1000000-Diagramme!B$1/1000000+$A55*(Diagramme!B$4/1000)^2*PI()/4)*(Diagramme!B$4/1000)^2*PI()/4/(Diagramme!B$8*1000*(Diagramme!B$1/1000000-$A55*(Diagramme!B$4/1000)^2*PI()/4)+Diagramme!B$6/1000)-9.81-(0.601*Diagramme!B$7*(Diagramme!B$5/1000)^2*PI()/4*C54^2)/H54*1000)</f>
        <v>723.793888848126</v>
      </c>
      <c r="C55" s="30" t="n">
        <f aca="false">IF((C54^2+2*B55*($A55-$A54))&lt;0,0,SQRT(C54^2+2*B55*($A55-$A54)))</f>
        <v>26.3754803286184</v>
      </c>
      <c r="D55" s="30" t="n">
        <f aca="false">0.98*SQRT(2*G55*100000/(Diagramme!$B$8*1000))</f>
        <v>38.9713185850337</v>
      </c>
      <c r="E55" s="30" t="n">
        <f aca="false">IF(D55&gt;C55,B55,"x")</f>
        <v>723.793888848126</v>
      </c>
      <c r="F55" s="30" t="n">
        <f aca="false">(F54+1000*2*($A55-$A54)/(C55+F54))</f>
        <v>35.2712125155245</v>
      </c>
      <c r="G55" s="31" t="n">
        <f aca="false">IF(B55=-9.81,0,(Diagramme!B$3/1000000-Diagramme!B$1/1000000)*Diagramme!B$2*100000/(Diagramme!B$3/1000000-Diagramme!B$1/1000000+$A55*(Diagramme!B$4/1000)^2*PI()/4)/100000)</f>
        <v>7.90693290429089</v>
      </c>
      <c r="H55" s="30" t="n">
        <f aca="false">IF(B55&lt;0,Diagramme!B$6,(Diagramme!B$8*1000*(Diagramme!B$1/1000000-$A55*(Diagramme!B$4/1000)^2*PI()/4)+Diagramme!B$6/1000)*1000)</f>
        <v>337.495589359741</v>
      </c>
      <c r="I55" s="32" t="n">
        <f aca="false">(0.601*Diagramme!B$7*(Diagramme!B$5/1000)^2*PI()/4*C54^2)</f>
        <v>0.82313797210092</v>
      </c>
      <c r="J55" s="30" t="n">
        <f aca="false">IF(Diagramme!C$9&lt;$A55,-9.81-(0.601*Diagramme!C$7*(Diagramme!C$5/1000)^2*PI()/4*K54^2)/N54*1000,(Diagramme!C$3/1000000-Diagramme!C$1/1000000)*Diagramme!C$2*100000/(Diagramme!C$3/1000000-Diagramme!C$1/1000000+$A55*(Diagramme!C$4/1000)^2*PI()/4)*(Diagramme!C$4/1000)^2*PI()/4/(Diagramme!C$8*1000*(Diagramme!C$1/1000000-$A55*(Diagramme!C$4/1000)^2*PI()/4)+Diagramme!C$6/1000)-9.81-(0.601*Diagramme!C$7*(Diagramme!C$5/1000)^2*PI()/4*K54^2)/N54*1000)</f>
        <v>357.010012133011</v>
      </c>
      <c r="K55" s="30" t="n">
        <f aca="false">IF((K54^2+2*J55*($A55-$A54))&lt;0,0,SQRT(K54^2+2*J55*($A55-$A54)))</f>
        <v>18.5105926864323</v>
      </c>
      <c r="L55" s="30" t="n">
        <f aca="false">(L54+1000*2*($A55-$A54)/(K55+L54))</f>
        <v>38.8592665264253</v>
      </c>
      <c r="M55" s="31" t="n">
        <f aca="false">IF(J55=-9.81,0,(Diagramme!C$3/1000000-Diagramme!C$1/1000000)*Diagramme!C$2*100000/(Diagramme!C$3/1000000-Diagramme!C$1/1000000+$A55*(Diagramme!C$4/1000)^2*PI()/4)/100000)</f>
        <v>3.95346645214545</v>
      </c>
      <c r="N55" s="30" t="n">
        <f aca="false">IF(J55&lt;0,Diagramme!C$6,(Diagramme!C$8*1000*(Diagramme!C$1/1000000-$A55*(Diagramme!C$4/1000)^2*PI()/4)+Diagramme!C$6/1000)*1000)</f>
        <v>337.495589359741</v>
      </c>
      <c r="O55" s="32" t="n">
        <f aca="false">(0.601*Diagramme!C$7*(Diagramme!C$5/1000)^2*PI()/4*K54^2)</f>
        <v>0.405414452588917</v>
      </c>
      <c r="P55" s="30" t="n">
        <f aca="false">IF(Diagramme!D$9&lt;$A55,-9.81-(0.601*Diagramme!D$7*(Diagramme!D$5/1000)^2*PI()/4*Q54^2)/T54*1000,(Diagramme!D$3/1000000-Diagramme!D$1/1000000)*Diagramme!D$2*100000/(Diagramme!D$3/1000000-Diagramme!D$1/1000000+$A55*(Diagramme!D$4/1000)^2*PI()/4)*(Diagramme!D$4/1000)^2*PI()/4/(Diagramme!D$8*1000*(Diagramme!D$1/1000000-$A55*(Diagramme!D$4/1000)^2*PI()/4)+Diagramme!D$6/1000)-9.81-(0.601*Diagramme!D$7*(Diagramme!D$5/1000)^2*PI()/4*Q54^2)/T54*1000)</f>
        <v>537.535326716363</v>
      </c>
      <c r="Q55" s="30" t="n">
        <f aca="false">IF((Q54^2+2*P55*($A55-$A54))&lt;0,0,SQRT(Q54^2+2*P55*($A55-$A54)))</f>
        <v>22.9593744385748</v>
      </c>
      <c r="R55" s="30" t="n">
        <f aca="false">(R54+1000*2*($A55-$A54)/(Q55+R54))</f>
        <v>36.7223935986962</v>
      </c>
      <c r="S55" s="31" t="n">
        <f aca="false">IF(P55=-9.81,0,(Diagramme!D$3/1000000-Diagramme!D$1/1000000)*Diagramme!D$2*100000/(Diagramme!D$3/1000000-Diagramme!D$1/1000000+$A55*(Diagramme!D$4/1000)^2*PI()/4)/100000)</f>
        <v>8.63128806452394</v>
      </c>
      <c r="T55" s="30" t="n">
        <f aca="false">IF(P55&lt;0,Diagramme!D$6,(Diagramme!D$8*1000*(Diagramme!D$1/1000000-$A55*(Diagramme!D$4/1000)^2*PI()/4)+Diagramme!D$6/1000)*1000)</f>
        <v>493.495589359741</v>
      </c>
      <c r="U55" s="32" t="n">
        <f aca="false">(0.601*Diagramme!D$7*(Diagramme!D$5/1000)^2*PI()/4*Q54^2)</f>
        <v>1.05407494743868</v>
      </c>
      <c r="V55" s="30" t="n">
        <f aca="false">IF(Diagramme!E$9&lt;$A55,-9.81-(0.601*Diagramme!E$7*(Diagramme!E$5/1000)^2*PI()/4*W54^2)/Z54*1000,(Diagramme!E$3/1000000-Diagramme!E$1/1000000)*Diagramme!E$2*100000/(Diagramme!E$3/1000000-Diagramme!E$1/1000000+$A55*(Diagramme!E$4/1000)^2*PI()/4)*(Diagramme!E$4/1000)^2*PI()/4/(Diagramme!E$8*1000*(Diagramme!E$1/1000000-$A55*(Diagramme!E$4/1000)^2*PI()/4)+Diagramme!E$6/1000)-9.81-(0.601*Diagramme!E$7*(Diagramme!E$5/1000)^2*PI()/4*W54^2)/Z54*1000)</f>
        <v>263.883590549488</v>
      </c>
      <c r="W55" s="30" t="n">
        <f aca="false">IF((W54^2+2*V55*($A55-$A54))&lt;0,0,SQRT(W54^2+2*V55*($A55-$A54)))</f>
        <v>16.0741160544482</v>
      </c>
      <c r="X55" s="30" t="n">
        <f aca="false">(X54+1000*2*($A55-$A54)/(W55+X54))</f>
        <v>40.1359227345968</v>
      </c>
      <c r="Y55" s="31" t="n">
        <f aca="false">IF(V55=-9.81,0,(Diagramme!E$3/1000000-Diagramme!E$1/1000000)*Diagramme!E$2*100000/(Diagramme!E$3/1000000-Diagramme!E$1/1000000+$A55*(Diagramme!E$4/1000)^2*PI()/4)/100000)</f>
        <v>4.31564403226197</v>
      </c>
      <c r="Z55" s="30" t="n">
        <f aca="false">IF(V55&lt;0,Diagramme!E$6,(Diagramme!E$8*1000*(Diagramme!E$1/1000000-$A55*(Diagramme!E$4/1000)^2*PI()/4)+Diagramme!E$6/1000)*1000)</f>
        <v>493.495589359741</v>
      </c>
      <c r="AA55" s="32" t="n">
        <f aca="false">(0.601*Diagramme!E$7*(Diagramme!E$5/1000)^2*PI()/4*W54^2)</f>
        <v>0.516644252401539</v>
      </c>
    </row>
    <row r="56" customFormat="false" ht="12.75" hidden="false" customHeight="false" outlineLevel="0" collapsed="false">
      <c r="A56" s="26" t="n">
        <f aca="false">A55+A$3</f>
        <v>0.54</v>
      </c>
      <c r="B56" s="30" t="n">
        <f aca="false">IF(Diagramme!B$9&lt;$A56,-9.81-(0.601*Diagramme!B$7*(Diagramme!B$5/1000)^2*PI()/4*C55^2)/H55*1000,(Diagramme!B$3/1000000-Diagramme!B$1/1000000)*Diagramme!B$2*100000/(Diagramme!B$3/1000000-Diagramme!B$1/1000000+$A56*(Diagramme!B$4/1000)^2*PI()/4)*(Diagramme!B$4/1000)^2*PI()/4/(Diagramme!B$8*1000*(Diagramme!B$1/1000000-$A56*(Diagramme!B$4/1000)^2*PI()/4)+Diagramme!B$6/1000)-9.81-(0.601*Diagramme!B$7*(Diagramme!B$5/1000)^2*PI()/4*C55^2)/H55*1000)</f>
        <v>727.712768725596</v>
      </c>
      <c r="C56" s="30" t="n">
        <f aca="false">IF((C55^2+2*B56*($A56-$A55))&lt;0,0,SQRT(C55^2+2*B56*($A56-$A55)))</f>
        <v>26.6499571845782</v>
      </c>
      <c r="D56" s="30" t="n">
        <f aca="false">0.98*SQRT(2*G56*100000/(Diagramme!$B$8*1000))</f>
        <v>38.8945933236695</v>
      </c>
      <c r="E56" s="30" t="n">
        <f aca="false">IF(D56&gt;C56,B56,"x")</f>
        <v>727.712768725596</v>
      </c>
      <c r="F56" s="30" t="n">
        <f aca="false">(F55+1000*2*($A56-$A55)/(C56+F55))</f>
        <v>35.594203830076</v>
      </c>
      <c r="G56" s="31" t="n">
        <f aca="false">IF(B56=-9.81,0,(Diagramme!B$3/1000000-Diagramme!B$1/1000000)*Diagramme!B$2*100000/(Diagramme!B$3/1000000-Diagramme!B$1/1000000+$A56*(Diagramme!B$4/1000)^2*PI()/4)/100000)</f>
        <v>7.87582980952538</v>
      </c>
      <c r="H56" s="30" t="n">
        <f aca="false">IF(B56&lt;0,Diagramme!B$6,(Diagramme!B$8*1000*(Diagramme!B$1/1000000-$A56*(Diagramme!B$4/1000)^2*PI()/4)+Diagramme!B$6/1000)*1000)</f>
        <v>334.353996706151</v>
      </c>
      <c r="I56" s="32" t="n">
        <f aca="false">(0.601*Diagramme!B$7*(Diagramme!B$5/1000)^2*PI()/4*C55^2)</f>
        <v>0.840630365111032</v>
      </c>
      <c r="J56" s="30" t="n">
        <f aca="false">IF(Diagramme!C$9&lt;$A56,-9.81-(0.601*Diagramme!C$7*(Diagramme!C$5/1000)^2*PI()/4*K55^2)/N55*1000,(Diagramme!C$3/1000000-Diagramme!C$1/1000000)*Diagramme!C$2*100000/(Diagramme!C$3/1000000-Diagramme!C$1/1000000+$A56*(Diagramme!C$4/1000)^2*PI()/4)*(Diagramme!C$4/1000)^2*PI()/4/(Diagramme!C$8*1000*(Diagramme!C$1/1000000-$A56*(Diagramme!C$4/1000)^2*PI()/4)+Diagramme!C$6/1000)-9.81-(0.601*Diagramme!C$7*(Diagramme!C$5/1000)^2*PI()/4*K55^2)/N55*1000)</f>
        <v>358.969970203025</v>
      </c>
      <c r="K56" s="30" t="n">
        <f aca="false">IF((K55^2+2*J56*($A56-$A55))&lt;0,0,SQRT(K55^2+2*J56*($A56-$A55)))</f>
        <v>18.7035141352384</v>
      </c>
      <c r="L56" s="30" t="n">
        <f aca="false">(L55+1000*2*($A56-$A55)/(K56+L55))</f>
        <v>39.2067132579783</v>
      </c>
      <c r="M56" s="31" t="n">
        <f aca="false">IF(J56=-9.81,0,(Diagramme!C$3/1000000-Diagramme!C$1/1000000)*Diagramme!C$2*100000/(Diagramme!C$3/1000000-Diagramme!C$1/1000000+$A56*(Diagramme!C$4/1000)^2*PI()/4)/100000)</f>
        <v>3.93791490476269</v>
      </c>
      <c r="N56" s="30" t="n">
        <f aca="false">IF(J56&lt;0,Diagramme!C$6,(Diagramme!C$8*1000*(Diagramme!C$1/1000000-$A56*(Diagramme!C$4/1000)^2*PI()/4)+Diagramme!C$6/1000)*1000)</f>
        <v>334.353996706151</v>
      </c>
      <c r="O56" s="32" t="n">
        <f aca="false">(0.601*Diagramme!C$7*(Diagramme!C$5/1000)^2*PI()/4*K55^2)</f>
        <v>0.414042543454279</v>
      </c>
      <c r="P56" s="30" t="n">
        <f aca="false">IF(Diagramme!D$9&lt;$A56,-9.81-(0.601*Diagramme!D$7*(Diagramme!D$5/1000)^2*PI()/4*Q55^2)/T55*1000,(Diagramme!D$3/1000000-Diagramme!D$1/1000000)*Diagramme!D$2*100000/(Diagramme!D$3/1000000-Diagramme!D$1/1000000+$A56*(Diagramme!D$4/1000)^2*PI()/4)*(Diagramme!D$4/1000)^2*PI()/4/(Diagramme!D$8*1000*(Diagramme!D$1/1000000-$A56*(Diagramme!D$4/1000)^2*PI()/4)+Diagramme!D$6/1000)-9.81-(0.601*Diagramme!D$7*(Diagramme!D$5/1000)^2*PI()/4*Q55^2)/T55*1000)</f>
        <v>539.57326889036</v>
      </c>
      <c r="Q56" s="30" t="n">
        <f aca="false">IF((Q55^2+2*P56*($A56-$A55))&lt;0,0,SQRT(Q55^2+2*P56*($A56-$A55)))</f>
        <v>23.1931959847816</v>
      </c>
      <c r="R56" s="30" t="n">
        <f aca="false">(R55+1000*2*($A56-$A55)/(Q56+R55))</f>
        <v>37.0561965394506</v>
      </c>
      <c r="S56" s="31" t="n">
        <f aca="false">IF(P56=-9.81,0,(Diagramme!D$3/1000000-Diagramme!D$1/1000000)*Diagramme!D$2*100000/(Diagramme!D$3/1000000-Diagramme!D$1/1000000+$A56*(Diagramme!D$4/1000)^2*PI()/4)/100000)</f>
        <v>8.6090553911898</v>
      </c>
      <c r="T56" s="30" t="n">
        <f aca="false">IF(P56&lt;0,Diagramme!D$6,(Diagramme!D$8*1000*(Diagramme!D$1/1000000-$A56*(Diagramme!D$4/1000)^2*PI()/4)+Diagramme!D$6/1000)*1000)</f>
        <v>490.353996706151</v>
      </c>
      <c r="U56" s="32" t="n">
        <f aca="false">(0.601*Diagramme!D$7*(Diagramme!D$5/1000)^2*PI()/4*Q55^2)</f>
        <v>1.07602003215629</v>
      </c>
      <c r="V56" s="30" t="n">
        <f aca="false">IF(Diagramme!E$9&lt;$A56,-9.81-(0.601*Diagramme!E$7*(Diagramme!E$5/1000)^2*PI()/4*W55^2)/Z55*1000,(Diagramme!E$3/1000000-Diagramme!E$1/1000000)*Diagramme!E$2*100000/(Diagramme!E$3/1000000-Diagramme!E$1/1000000+$A56*(Diagramme!E$4/1000)^2*PI()/4)*(Diagramme!E$4/1000)^2*PI()/4/(Diagramme!E$8*1000*(Diagramme!E$1/1000000-$A56*(Diagramme!E$4/1000)^2*PI()/4)+Diagramme!E$6/1000)-9.81-(0.601*Diagramme!E$7*(Diagramme!E$5/1000)^2*PI()/4*W55^2)/Z55*1000)</f>
        <v>264.903098903387</v>
      </c>
      <c r="W56" s="30" t="n">
        <f aca="false">IF((W55^2+2*V56*($A56-$A55))&lt;0,0,SQRT(W55^2+2*V56*($A56-$A55)))</f>
        <v>16.2380808259454</v>
      </c>
      <c r="X56" s="30" t="n">
        <f aca="false">(X55+1000*2*($A56-$A55)/(W56+X55))</f>
        <v>40.4906961893244</v>
      </c>
      <c r="Y56" s="31" t="n">
        <f aca="false">IF(V56=-9.81,0,(Diagramme!E$3/1000000-Diagramme!E$1/1000000)*Diagramme!E$2*100000/(Diagramme!E$3/1000000-Diagramme!E$1/1000000+$A56*(Diagramme!E$4/1000)^2*PI()/4)/100000)</f>
        <v>4.3045276955949</v>
      </c>
      <c r="Z56" s="30" t="n">
        <f aca="false">IF(V56&lt;0,Diagramme!E$6,(Diagramme!E$8*1000*(Diagramme!E$1/1000000-$A56*(Diagramme!E$4/1000)^2*PI()/4)+Diagramme!E$6/1000)*1000)</f>
        <v>490.353996706151</v>
      </c>
      <c r="AA56" s="32" t="n">
        <f aca="false">(0.601*Diagramme!E$7*(Diagramme!E$5/1000)^2*PI()/4*W55^2)</f>
        <v>0.527417400625249</v>
      </c>
    </row>
    <row r="57" customFormat="false" ht="12.75" hidden="false" customHeight="false" outlineLevel="0" collapsed="false">
      <c r="A57" s="26" t="n">
        <f aca="false">A56+A$3</f>
        <v>0.55</v>
      </c>
      <c r="B57" s="30" t="n">
        <f aca="false">IF(Diagramme!B$9&lt;$A57,-9.81-(0.601*Diagramme!B$7*(Diagramme!B$5/1000)^2*PI()/4*C56^2)/H56*1000,(Diagramme!B$3/1000000-Diagramme!B$1/1000000)*Diagramme!B$2*100000/(Diagramme!B$3/1000000-Diagramme!B$1/1000000+$A57*(Diagramme!B$4/1000)^2*PI()/4)*(Diagramme!B$4/1000)^2*PI()/4/(Diagramme!B$8*1000*(Diagramme!B$1/1000000-$A57*(Diagramme!B$4/1000)^2*PI()/4)+Diagramme!B$6/1000)-9.81-(0.601*Diagramme!B$7*(Diagramme!B$5/1000)^2*PI()/4*C56^2)/H56*1000)</f>
        <v>731.728839670214</v>
      </c>
      <c r="C57" s="30" t="n">
        <f aca="false">IF((C56^2+2*B57*($A57-$A56))&lt;0,0,SQRT(C56^2+2*B57*($A57-$A56)))</f>
        <v>26.9231275065371</v>
      </c>
      <c r="D57" s="30" t="n">
        <f aca="false">0.98*SQRT(2*G57*100000/(Diagramme!$B$8*1000))</f>
        <v>38.8183194466563</v>
      </c>
      <c r="E57" s="30" t="n">
        <f aca="false">IF(D57&gt;C57,B57,"x")</f>
        <v>731.728839670214</v>
      </c>
      <c r="F57" s="30" t="n">
        <f aca="false">(F56+1000*2*($A57-$A56)/(C57+F56))</f>
        <v>35.9141151182324</v>
      </c>
      <c r="G57" s="31" t="n">
        <f aca="false">IF(B57=-9.81,0,(Diagramme!B$3/1000000-Diagramme!B$1/1000000)*Diagramme!B$2*100000/(Diagramme!B$3/1000000-Diagramme!B$1/1000000+$A57*(Diagramme!B$4/1000)^2*PI()/4)/100000)</f>
        <v>7.84497045326246</v>
      </c>
      <c r="H57" s="30" t="n">
        <f aca="false">IF(B57&lt;0,Diagramme!B$6,(Diagramme!B$8*1000*(Diagramme!B$1/1000000-$A57*(Diagramme!B$4/1000)^2*PI()/4)+Diagramme!B$6/1000)*1000)</f>
        <v>331.212404052561</v>
      </c>
      <c r="I57" s="32" t="n">
        <f aca="false">(0.601*Diagramme!B$7*(Diagramme!B$5/1000)^2*PI()/4*C56^2)</f>
        <v>0.858217468214767</v>
      </c>
      <c r="J57" s="30" t="n">
        <f aca="false">IF(Diagramme!C$9&lt;$A57,-9.81-(0.601*Diagramme!C$7*(Diagramme!C$5/1000)^2*PI()/4*K56^2)/N56*1000,(Diagramme!C$3/1000000-Diagramme!C$1/1000000)*Diagramme!C$2*100000/(Diagramme!C$3/1000000-Diagramme!C$1/1000000+$A57*(Diagramme!C$4/1000)^2*PI()/4)*(Diagramme!C$4/1000)^2*PI()/4/(Diagramme!C$8*1000*(Diagramme!C$1/1000000-$A57*(Diagramme!C$4/1000)^2*PI()/4)+Diagramme!C$6/1000)-9.81-(0.601*Diagramme!C$7*(Diagramme!C$5/1000)^2*PI()/4*K56^2)/N56*1000)</f>
        <v>360.978533505893</v>
      </c>
      <c r="K57" s="30" t="n">
        <f aca="false">IF((K56^2+2*J57*($A57-$A56))&lt;0,0,SQRT(K56^2+2*J57*($A57-$A56)))</f>
        <v>18.8955288805892</v>
      </c>
      <c r="L57" s="30" t="n">
        <f aca="false">(L56+1000*2*($A57-$A56)/(K57+L56))</f>
        <v>39.5509340533188</v>
      </c>
      <c r="M57" s="31" t="n">
        <f aca="false">IF(J57=-9.81,0,(Diagramme!C$3/1000000-Diagramme!C$1/1000000)*Diagramme!C$2*100000/(Diagramme!C$3/1000000-Diagramme!C$1/1000000+$A57*(Diagramme!C$4/1000)^2*PI()/4)/100000)</f>
        <v>3.92248522663123</v>
      </c>
      <c r="N57" s="30" t="n">
        <f aca="false">IF(J57&lt;0,Diagramme!C$6,(Diagramme!C$8*1000*(Diagramme!C$1/1000000-$A57*(Diagramme!C$4/1000)^2*PI()/4)+Diagramme!C$6/1000)*1000)</f>
        <v>331.212404052561</v>
      </c>
      <c r="O57" s="32" t="n">
        <f aca="false">(0.601*Diagramme!C$7*(Diagramme!C$5/1000)^2*PI()/4*K56^2)</f>
        <v>0.422718001888465</v>
      </c>
      <c r="P57" s="30" t="n">
        <f aca="false">IF(Diagramme!D$9&lt;$A57,-9.81-(0.601*Diagramme!D$7*(Diagramme!D$5/1000)^2*PI()/4*Q56^2)/T56*1000,(Diagramme!D$3/1000000-Diagramme!D$1/1000000)*Diagramme!D$2*100000/(Diagramme!D$3/1000000-Diagramme!D$1/1000000+$A57*(Diagramme!D$4/1000)^2*PI()/4)*(Diagramme!D$4/1000)^2*PI()/4/(Diagramme!D$8*1000*(Diagramme!D$1/1000000-$A57*(Diagramme!D$4/1000)^2*PI()/4)+Diagramme!D$6/1000)-9.81-(0.601*Diagramme!D$7*(Diagramme!D$5/1000)^2*PI()/4*Q56^2)/T56*1000)</f>
        <v>541.644694223255</v>
      </c>
      <c r="Q57" s="30" t="n">
        <f aca="false">IF((Q56^2+2*P57*($A57-$A56))&lt;0,0,SQRT(Q56^2+2*P57*($A57-$A56)))</f>
        <v>23.4255679519826</v>
      </c>
      <c r="R57" s="30" t="n">
        <f aca="false">(R56+1000*2*($A57-$A56)/(Q57+R56))</f>
        <v>37.3868747226711</v>
      </c>
      <c r="S57" s="31" t="n">
        <f aca="false">IF(P57=-9.81,0,(Diagramme!D$3/1000000-Diagramme!D$1/1000000)*Diagramme!D$2*100000/(Diagramme!D$3/1000000-Diagramme!D$1/1000000+$A57*(Diagramme!D$4/1000)^2*PI()/4)/100000)</f>
        <v>8.58693695847021</v>
      </c>
      <c r="T57" s="30" t="n">
        <f aca="false">IF(P57&lt;0,Diagramme!D$6,(Diagramme!D$8*1000*(Diagramme!D$1/1000000-$A57*(Diagramme!D$4/1000)^2*PI()/4)+Diagramme!D$6/1000)*1000)</f>
        <v>487.212404052561</v>
      </c>
      <c r="U57" s="32" t="n">
        <f aca="false">(0.601*Diagramme!D$7*(Diagramme!D$5/1000)^2*PI()/4*Q56^2)</f>
        <v>1.09804831664038</v>
      </c>
      <c r="V57" s="30" t="n">
        <f aca="false">IF(Diagramme!E$9&lt;$A57,-9.81-(0.601*Diagramme!E$7*(Diagramme!E$5/1000)^2*PI()/4*W56^2)/Z56*1000,(Diagramme!E$3/1000000-Diagramme!E$1/1000000)*Diagramme!E$2*100000/(Diagramme!E$3/1000000-Diagramme!E$1/1000000+$A57*(Diagramme!E$4/1000)^2*PI()/4)*(Diagramme!E$4/1000)^2*PI()/4/(Diagramme!E$8*1000*(Diagramme!E$1/1000000-$A57*(Diagramme!E$4/1000)^2*PI()/4)+Diagramme!E$6/1000)-9.81-(0.601*Diagramme!E$7*(Diagramme!E$5/1000)^2*PI()/4*W56^2)/Z56*1000)</f>
        <v>265.93935567631</v>
      </c>
      <c r="W57" s="30" t="n">
        <f aca="false">IF((W56^2+2*V57*($A57-$A56))&lt;0,0,SQRT(W56^2+2*V57*($A57-$A56)))</f>
        <v>16.4010382605328</v>
      </c>
      <c r="X57" s="30" t="n">
        <f aca="false">(X56+1000*2*($A57-$A56)/(W57+X56))</f>
        <v>40.842241105179</v>
      </c>
      <c r="Y57" s="31" t="n">
        <f aca="false">IF(V57=-9.81,0,(Diagramme!E$3/1000000-Diagramme!E$1/1000000)*Diagramme!E$2*100000/(Diagramme!E$3/1000000-Diagramme!E$1/1000000+$A57*(Diagramme!E$4/1000)^2*PI()/4)/100000)</f>
        <v>4.29346847923511</v>
      </c>
      <c r="Z57" s="30" t="n">
        <f aca="false">IF(V57&lt;0,Diagramme!E$6,(Diagramme!E$8*1000*(Diagramme!E$1/1000000-$A57*(Diagramme!E$4/1000)^2*PI()/4)+Diagramme!E$6/1000)*1000)</f>
        <v>487.212404052561</v>
      </c>
      <c r="AA57" s="32" t="n">
        <f aca="false">(0.601*Diagramme!E$7*(Diagramme!E$5/1000)^2*PI()/4*W56^2)</f>
        <v>0.538232170666326</v>
      </c>
    </row>
    <row r="58" customFormat="false" ht="12.75" hidden="false" customHeight="false" outlineLevel="0" collapsed="false">
      <c r="A58" s="26" t="n">
        <f aca="false">A57+A$3</f>
        <v>0.56</v>
      </c>
      <c r="B58" s="30" t="n">
        <f aca="false">IF(Diagramme!B$9&lt;$A58,-9.81-(0.601*Diagramme!B$7*(Diagramme!B$5/1000)^2*PI()/4*C57^2)/H57*1000,(Diagramme!B$3/1000000-Diagramme!B$1/1000000)*Diagramme!B$2*100000/(Diagramme!B$3/1000000-Diagramme!B$1/1000000+$A58*(Diagramme!B$4/1000)^2*PI()/4)*(Diagramme!B$4/1000)^2*PI()/4/(Diagramme!B$8*1000*(Diagramme!B$1/1000000-$A58*(Diagramme!B$4/1000)^2*PI()/4)+Diagramme!B$6/1000)-9.81-(0.601*Diagramme!B$7*(Diagramme!B$5/1000)^2*PI()/4*C57^2)/H57*1000)</f>
        <v>735.84461385346</v>
      </c>
      <c r="C58" s="30" t="n">
        <f aca="false">IF((C57^2+2*B58*($A58-$A57))&lt;0,0,SQRT(C57^2+2*B58*($A58-$A57)))</f>
        <v>27.1950673286595</v>
      </c>
      <c r="D58" s="30" t="n">
        <f aca="false">0.98*SQRT(2*G58*100000/(Diagramme!$B$8*1000))</f>
        <v>38.7424925453643</v>
      </c>
      <c r="E58" s="30" t="n">
        <f aca="false">IF(D58&gt;C58,B58,"x")</f>
        <v>735.84461385346</v>
      </c>
      <c r="F58" s="30" t="n">
        <f aca="false">(F57+1000*2*($A58-$A57)/(C58+F57))</f>
        <v>36.2310262114292</v>
      </c>
      <c r="G58" s="31" t="n">
        <f aca="false">IF(B58=-9.81,0,(Diagramme!B$3/1000000-Diagramme!B$1/1000000)*Diagramme!B$2*100000/(Diagramme!B$3/1000000-Diagramme!B$1/1000000+$A58*(Diagramme!B$4/1000)^2*PI()/4)/100000)</f>
        <v>7.81435198160978</v>
      </c>
      <c r="H58" s="30" t="n">
        <f aca="false">IF(B58&lt;0,Diagramme!B$6,(Diagramme!B$8*1000*(Diagramme!B$1/1000000-$A58*(Diagramme!B$4/1000)^2*PI()/4)+Diagramme!B$6/1000)*1000)</f>
        <v>328.070811398972</v>
      </c>
      <c r="I58" s="32" t="n">
        <f aca="false">(0.601*Diagramme!B$7*(Diagramme!B$5/1000)^2*PI()/4*C57^2)</f>
        <v>0.875901630291231</v>
      </c>
      <c r="J58" s="30" t="n">
        <f aca="false">IF(Diagramme!C$9&lt;$A58,-9.81-(0.601*Diagramme!C$7*(Diagramme!C$5/1000)^2*PI()/4*K57^2)/N57*1000,(Diagramme!C$3/1000000-Diagramme!C$1/1000000)*Diagramme!C$2*100000/(Diagramme!C$3/1000000-Diagramme!C$1/1000000+$A58*(Diagramme!C$4/1000)^2*PI()/4)*(Diagramme!C$4/1000)^2*PI()/4/(Diagramme!C$8*1000*(Diagramme!C$1/1000000-$A58*(Diagramme!C$4/1000)^2*PI()/4)+Diagramme!C$6/1000)-9.81-(0.601*Diagramme!C$7*(Diagramme!C$5/1000)^2*PI()/4*K57^2)/N57*1000)</f>
        <v>363.036958402642</v>
      </c>
      <c r="K58" s="30" t="n">
        <f aca="false">IF((K57^2+2*J58*($A58-$A57))&lt;0,0,SQRT(K57^2+2*J58*($A58-$A57)))</f>
        <v>19.0866904109967</v>
      </c>
      <c r="L58" s="30" t="n">
        <f aca="false">(L57+1000*2*($A58-$A57)/(K58+L57))</f>
        <v>39.8920119906109</v>
      </c>
      <c r="M58" s="31" t="n">
        <f aca="false">IF(J58=-9.81,0,(Diagramme!C$3/1000000-Diagramme!C$1/1000000)*Diagramme!C$2*100000/(Diagramme!C$3/1000000-Diagramme!C$1/1000000+$A58*(Diagramme!C$4/1000)^2*PI()/4)/100000)</f>
        <v>3.90717599080489</v>
      </c>
      <c r="N58" s="30" t="n">
        <f aca="false">IF(J58&lt;0,Diagramme!C$6,(Diagramme!C$8*1000*(Diagramme!C$1/1000000-$A58*(Diagramme!C$4/1000)^2*PI()/4)+Diagramme!C$6/1000)*1000)</f>
        <v>328.070811398972</v>
      </c>
      <c r="O58" s="32" t="n">
        <f aca="false">(0.601*Diagramme!C$7*(Diagramme!C$5/1000)^2*PI()/4*K57^2)</f>
        <v>0.431442002565436</v>
      </c>
      <c r="P58" s="30" t="n">
        <f aca="false">IF(Diagramme!D$9&lt;$A58,-9.81-(0.601*Diagramme!D$7*(Diagramme!D$5/1000)^2*PI()/4*Q57^2)/T57*1000,(Diagramme!D$3/1000000-Diagramme!D$1/1000000)*Diagramme!D$2*100000/(Diagramme!D$3/1000000-Diagramme!D$1/1000000+$A58*(Diagramme!D$4/1000)^2*PI()/4)*(Diagramme!D$4/1000)^2*PI()/4/(Diagramme!D$8*1000*(Diagramme!D$1/1000000-$A58*(Diagramme!D$4/1000)^2*PI()/4)+Diagramme!D$6/1000)-9.81-(0.601*Diagramme!D$7*(Diagramme!D$5/1000)^2*PI()/4*Q57^2)/T57*1000)</f>
        <v>543.750194936454</v>
      </c>
      <c r="Q58" s="30" t="n">
        <f aca="false">IF((Q57^2+2*P58*($A58-$A57))&lt;0,0,SQRT(Q57^2+2*P58*($A58-$A57)))</f>
        <v>23.6565474609395</v>
      </c>
      <c r="R58" s="30" t="n">
        <f aca="false">(R57+1000*2*($A58-$A57)/(Q58+R57))</f>
        <v>37.7145103512872</v>
      </c>
      <c r="S58" s="31" t="n">
        <f aca="false">IF(P58=-9.81,0,(Diagramme!D$3/1000000-Diagramme!D$1/1000000)*Diagramme!D$2*100000/(Diagramme!D$3/1000000-Diagramme!D$1/1000000+$A58*(Diagramme!D$4/1000)^2*PI()/4)/100000)</f>
        <v>8.56493188809877</v>
      </c>
      <c r="T58" s="30" t="n">
        <f aca="false">IF(P58&lt;0,Diagramme!D$6,(Diagramme!D$8*1000*(Diagramme!D$1/1000000-$A58*(Diagramme!D$4/1000)^2*PI()/4)+Diagramme!D$6/1000)*1000)</f>
        <v>484.070811398972</v>
      </c>
      <c r="U58" s="32" t="n">
        <f aca="false">(0.601*Diagramme!D$7*(Diagramme!D$5/1000)^2*PI()/4*Q57^2)</f>
        <v>1.12016116785369</v>
      </c>
      <c r="V58" s="30" t="n">
        <f aca="false">IF(Diagramme!E$9&lt;$A58,-9.81-(0.601*Diagramme!E$7*(Diagramme!E$5/1000)^2*PI()/4*W57^2)/Z57*1000,(Diagramme!E$3/1000000-Diagramme!E$1/1000000)*Diagramme!E$2*100000/(Diagramme!E$3/1000000-Diagramme!E$1/1000000+$A58*(Diagramme!E$4/1000)^2*PI()/4)*(Diagramme!E$4/1000)^2*PI()/4/(Diagramme!E$8*1000*(Diagramme!E$1/1000000-$A58*(Diagramme!E$4/1000)^2*PI()/4)+Diagramme!E$6/1000)-9.81-(0.601*Diagramme!E$7*(Diagramme!E$5/1000)^2*PI()/4*W57^2)/Z57*1000)</f>
        <v>266.992657110695</v>
      </c>
      <c r="W58" s="30" t="n">
        <f aca="false">IF((W57^2+2*V58*($A58-$A57))&lt;0,0,SQRT(W57^2+2*V58*($A58-$A57)))</f>
        <v>16.5630283814789</v>
      </c>
      <c r="X58" s="30" t="n">
        <f aca="false">(X57+1000*2*($A58-$A57)/(W58+X57))</f>
        <v>41.19064117679</v>
      </c>
      <c r="Y58" s="31" t="n">
        <f aca="false">IF(V58=-9.81,0,(Diagramme!E$3/1000000-Diagramme!E$1/1000000)*Diagramme!E$2*100000/(Diagramme!E$3/1000000-Diagramme!E$1/1000000+$A58*(Diagramme!E$4/1000)^2*PI()/4)/100000)</f>
        <v>4.28246594404939</v>
      </c>
      <c r="Z58" s="30" t="n">
        <f aca="false">IF(V58&lt;0,Diagramme!E$6,(Diagramme!E$8*1000*(Diagramme!E$1/1000000-$A58*(Diagramme!E$4/1000)^2*PI()/4)+Diagramme!E$6/1000)*1000)</f>
        <v>484.070811398972</v>
      </c>
      <c r="AA58" s="32" t="n">
        <f aca="false">(0.601*Diagramme!E$7*(Diagramme!E$5/1000)^2*PI()/4*W57^2)</f>
        <v>0.549089246285364</v>
      </c>
    </row>
    <row r="59" customFormat="false" ht="12.75" hidden="false" customHeight="false" outlineLevel="0" collapsed="false">
      <c r="A59" s="26" t="n">
        <f aca="false">A58+A$3</f>
        <v>0.57</v>
      </c>
      <c r="B59" s="30" t="n">
        <f aca="false">IF(Diagramme!B$9&lt;$A59,-9.81-(0.601*Diagramme!B$7*(Diagramme!B$5/1000)^2*PI()/4*C58^2)/H58*1000,(Diagramme!B$3/1000000-Diagramme!B$1/1000000)*Diagramme!B$2*100000/(Diagramme!B$3/1000000-Diagramme!B$1/1000000+$A59*(Diagramme!B$4/1000)^2*PI()/4)*(Diagramme!B$4/1000)^2*PI()/4/(Diagramme!B$8*1000*(Diagramme!B$1/1000000-$A59*(Diagramme!B$4/1000)^2*PI()/4)+Diagramme!B$6/1000)-9.81-(0.601*Diagramme!B$7*(Diagramme!B$5/1000)^2*PI()/4*C58^2)/H58*1000)</f>
        <v>740.062704729253</v>
      </c>
      <c r="C59" s="30" t="n">
        <f aca="false">IF((C58^2+2*B59*($A59-$A58))&lt;0,0,SQRT(C58^2+2*B59*($A59-$A58)))</f>
        <v>27.4658504529699</v>
      </c>
      <c r="D59" s="30" t="n">
        <f aca="false">0.98*SQRT(2*G59*100000/(Diagramme!$B$8*1000))</f>
        <v>38.6671082712112</v>
      </c>
      <c r="E59" s="30" t="n">
        <f aca="false">IF(D59&gt;C59,B59,"x")</f>
        <v>740.062704729253</v>
      </c>
      <c r="F59" s="30" t="n">
        <f aca="false">(F58+1000*2*($A59-$A58)/(C59+F58))</f>
        <v>36.5450133493759</v>
      </c>
      <c r="G59" s="31" t="n">
        <f aca="false">IF(B59=-9.81,0,(Diagramme!B$3/1000000-Diagramme!B$1/1000000)*Diagramme!B$2*100000/(Diagramme!B$3/1000000-Diagramme!B$1/1000000+$A59*(Diagramme!B$4/1000)^2*PI()/4)/100000)</f>
        <v>7.78397158505606</v>
      </c>
      <c r="H59" s="30" t="n">
        <f aca="false">IF(B59&lt;0,Diagramme!B$6,(Diagramme!B$8*1000*(Diagramme!B$1/1000000-$A59*(Diagramme!B$4/1000)^2*PI()/4)+Diagramme!B$6/1000)*1000)</f>
        <v>324.929218745382</v>
      </c>
      <c r="I59" s="32" t="n">
        <f aca="false">(0.601*Diagramme!B$7*(Diagramme!B$5/1000)^2*PI()/4*C58^2)</f>
        <v>0.893685260932798</v>
      </c>
      <c r="J59" s="30" t="n">
        <f aca="false">IF(Diagramme!C$9&lt;$A59,-9.81-(0.601*Diagramme!C$7*(Diagramme!C$5/1000)^2*PI()/4*K58^2)/N58*1000,(Diagramme!C$3/1000000-Diagramme!C$1/1000000)*Diagramme!C$2*100000/(Diagramme!C$3/1000000-Diagramme!C$1/1000000+$A59*(Diagramme!C$4/1000)^2*PI()/4)*(Diagramme!C$4/1000)^2*PI()/4/(Diagramme!C$8*1000*(Diagramme!C$1/1000000-$A59*(Diagramme!C$4/1000)^2*PI()/4)+Diagramme!C$6/1000)-9.81-(0.601*Diagramme!C$7*(Diagramme!C$5/1000)^2*PI()/4*K58^2)/N58*1000)</f>
        <v>365.146551906048</v>
      </c>
      <c r="K59" s="30" t="n">
        <f aca="false">IF((K58^2+2*J59*($A59-$A58))&lt;0,0,SQRT(K58^2+2*J59*($A59-$A58)))</f>
        <v>19.2770506531304</v>
      </c>
      <c r="L59" s="30" t="n">
        <f aca="false">(L58+1000*2*($A59-$A58)/(K59+L58))</f>
        <v>40.2300264715977</v>
      </c>
      <c r="M59" s="31" t="n">
        <f aca="false">IF(J59=-9.81,0,(Diagramme!C$3/1000000-Diagramme!C$1/1000000)*Diagramme!C$2*100000/(Diagramme!C$3/1000000-Diagramme!C$1/1000000+$A59*(Diagramme!C$4/1000)^2*PI()/4)/100000)</f>
        <v>3.89198579252803</v>
      </c>
      <c r="N59" s="30" t="n">
        <f aca="false">IF(J59&lt;0,Diagramme!C$6,(Diagramme!C$8*1000*(Diagramme!C$1/1000000-$A59*(Diagramme!C$4/1000)^2*PI()/4)+Diagramme!C$6/1000)*1000)</f>
        <v>324.929218745382</v>
      </c>
      <c r="O59" s="32" t="n">
        <f aca="false">(0.601*Diagramme!C$7*(Diagramme!C$5/1000)^2*PI()/4*K58^2)</f>
        <v>0.440215750522442</v>
      </c>
      <c r="P59" s="30" t="n">
        <f aca="false">IF(Diagramme!D$9&lt;$A59,-9.81-(0.601*Diagramme!D$7*(Diagramme!D$5/1000)^2*PI()/4*Q58^2)/T58*1000,(Diagramme!D$3/1000000-Diagramme!D$1/1000000)*Diagramme!D$2*100000/(Diagramme!D$3/1000000-Diagramme!D$1/1000000+$A59*(Diagramme!D$4/1000)^2*PI()/4)*(Diagramme!D$4/1000)^2*PI()/4/(Diagramme!D$8*1000*(Diagramme!D$1/1000000-$A59*(Diagramme!D$4/1000)^2*PI()/4)+Diagramme!D$6/1000)-9.81-(0.601*Diagramme!D$7*(Diagramme!D$5/1000)^2*PI()/4*Q58^2)/T58*1000)</f>
        <v>545.890379265833</v>
      </c>
      <c r="Q59" s="30" t="n">
        <f aca="false">IF((Q58^2+2*P59*($A59-$A58))&lt;0,0,SQRT(Q58^2+2*P59*($A59-$A58)))</f>
        <v>23.886189427303</v>
      </c>
      <c r="R59" s="30" t="n">
        <f aca="false">(R58+1000*2*($A59-$A58)/(Q59+R58))</f>
        <v>38.039181987679</v>
      </c>
      <c r="S59" s="31" t="n">
        <f aca="false">IF(P59=-9.81,0,(Diagramme!D$3/1000000-Diagramme!D$1/1000000)*Diagramme!D$2*100000/(Diagramme!D$3/1000000-Diagramme!D$1/1000000+$A59*(Diagramme!D$4/1000)^2*PI()/4)/100000)</f>
        <v>8.54303931078871</v>
      </c>
      <c r="T59" s="30" t="n">
        <f aca="false">IF(P59&lt;0,Diagramme!D$6,(Diagramme!D$8*1000*(Diagramme!D$1/1000000-$A59*(Diagramme!D$4/1000)^2*PI()/4)+Diagramme!D$6/1000)*1000)</f>
        <v>480.929218745382</v>
      </c>
      <c r="U59" s="32" t="n">
        <f aca="false">(0.601*Diagramme!D$7*(Diagramme!D$5/1000)^2*PI()/4*Q58^2)</f>
        <v>1.1423599769366</v>
      </c>
      <c r="V59" s="30" t="n">
        <f aca="false">IF(Diagramme!E$9&lt;$A59,-9.81-(0.601*Diagramme!E$7*(Diagramme!E$5/1000)^2*PI()/4*W58^2)/Z58*1000,(Diagramme!E$3/1000000-Diagramme!E$1/1000000)*Diagramme!E$2*100000/(Diagramme!E$3/1000000-Diagramme!E$1/1000000+$A59*(Diagramme!E$4/1000)^2*PI()/4)*(Diagramme!E$4/1000)^2*PI()/4/(Diagramme!E$8*1000*(Diagramme!E$1/1000000-$A59*(Diagramme!E$4/1000)^2*PI()/4)+Diagramme!E$6/1000)-9.81-(0.601*Diagramme!E$7*(Diagramme!E$5/1000)^2*PI()/4*W58^2)/Z58*1000)</f>
        <v>268.063307459622</v>
      </c>
      <c r="W59" s="30" t="n">
        <f aca="false">IF((W58^2+2*V59*($A59-$A58))&lt;0,0,SQRT(W58^2+2*V59*($A59-$A58)))</f>
        <v>16.7240896707375</v>
      </c>
      <c r="X59" s="30" t="n">
        <f aca="false">(X58+1000*2*($A59-$A58)/(W59+X58))</f>
        <v>41.5359764603581</v>
      </c>
      <c r="Y59" s="31" t="n">
        <f aca="false">IF(V59=-9.81,0,(Diagramme!E$3/1000000-Diagramme!E$1/1000000)*Diagramme!E$2*100000/(Diagramme!E$3/1000000-Diagramme!E$1/1000000+$A59*(Diagramme!E$4/1000)^2*PI()/4)/100000)</f>
        <v>4.27151965539436</v>
      </c>
      <c r="Z59" s="30" t="n">
        <f aca="false">IF(V59&lt;0,Diagramme!E$6,(Diagramme!E$8*1000*(Diagramme!E$1/1000000-$A59*(Diagramme!E$4/1000)^2*PI()/4)+Diagramme!E$6/1000)*1000)</f>
        <v>480.929218745382</v>
      </c>
      <c r="AA59" s="32" t="n">
        <f aca="false">(0.601*Diagramme!E$7*(Diagramme!E$5/1000)^2*PI()/4*W58^2)</f>
        <v>0.559989323337167</v>
      </c>
    </row>
    <row r="60" customFormat="false" ht="12.75" hidden="false" customHeight="false" outlineLevel="0" collapsed="false">
      <c r="A60" s="26" t="n">
        <f aca="false">A59+A$3</f>
        <v>0.58</v>
      </c>
      <c r="B60" s="30" t="n">
        <f aca="false">IF(Diagramme!B$9&lt;$A60,-9.81-(0.601*Diagramme!B$7*(Diagramme!B$5/1000)^2*PI()/4*C59^2)/H59*1000,(Diagramme!B$3/1000000-Diagramme!B$1/1000000)*Diagramme!B$2*100000/(Diagramme!B$3/1000000-Diagramme!B$1/1000000+$A60*(Diagramme!B$4/1000)^2*PI()/4)*(Diagramme!B$4/1000)^2*PI()/4/(Diagramme!B$8*1000*(Diagramme!B$1/1000000-$A60*(Diagramme!B$4/1000)^2*PI()/4)+Diagramme!B$6/1000)-9.81-(0.601*Diagramme!B$7*(Diagramme!B$5/1000)^2*PI()/4*C59^2)/H59*1000)</f>
        <v>744.385831887677</v>
      </c>
      <c r="C60" s="30" t="n">
        <f aca="false">IF((C59^2+2*B60*($A60-$A59))&lt;0,0,SQRT(C59^2+2*B60*($A60-$A59)))</f>
        <v>27.7355486288384</v>
      </c>
      <c r="D60" s="30" t="n">
        <f aca="false">0.98*SQRT(2*G60*100000/(Diagramme!$B$8*1000))</f>
        <v>38.5921623346149</v>
      </c>
      <c r="E60" s="30" t="n">
        <f aca="false">IF(D60&gt;C60,B60,"x")</f>
        <v>744.385831887677</v>
      </c>
      <c r="F60" s="30" t="n">
        <f aca="false">(F59+1000*2*($A60-$A59)/(C60+F59))</f>
        <v>36.8561493971096</v>
      </c>
      <c r="G60" s="31" t="n">
        <f aca="false">IF(B60=-9.81,0,(Diagramme!B$3/1000000-Diagramme!B$1/1000000)*Diagramme!B$2*100000/(Diagramme!B$3/1000000-Diagramme!B$1/1000000+$A60*(Diagramme!B$4/1000)^2*PI()/4)/100000)</f>
        <v>7.75382649761176</v>
      </c>
      <c r="H60" s="30" t="n">
        <f aca="false">IF(B60&lt;0,Diagramme!B$6,(Diagramme!B$8*1000*(Diagramme!B$1/1000000-$A60*(Diagramme!B$4/1000)^2*PI()/4)+Diagramme!B$6/1000)*1000)</f>
        <v>321.787626091792</v>
      </c>
      <c r="I60" s="32" t="n">
        <f aca="false">(0.601*Diagramme!B$7*(Diagramme!B$5/1000)^2*PI()/4*C59^2)</f>
        <v>0.911570832892866</v>
      </c>
      <c r="J60" s="30" t="n">
        <f aca="false">IF(Diagramme!C$9&lt;$A60,-9.81-(0.601*Diagramme!C$7*(Diagramme!C$5/1000)^2*PI()/4*K59^2)/N59*1000,(Diagramme!C$3/1000000-Diagramme!C$1/1000000)*Diagramme!C$2*100000/(Diagramme!C$3/1000000-Diagramme!C$1/1000000+$A60*(Diagramme!C$4/1000)^2*PI()/4)*(Diagramme!C$4/1000)^2*PI()/4/(Diagramme!C$8*1000*(Diagramme!C$1/1000000-$A60*(Diagramme!C$4/1000)^2*PI()/4)+Diagramme!C$6/1000)-9.81-(0.601*Diagramme!C$7*(Diagramme!C$5/1000)^2*PI()/4*K59^2)/N59*1000)</f>
        <v>367.308674107996</v>
      </c>
      <c r="K60" s="30" t="n">
        <f aca="false">IF((K59^2+2*J60*($A60-$A59))&lt;0,0,SQRT(K59^2+2*J60*($A60-$A59)))</f>
        <v>19.4666600978574</v>
      </c>
      <c r="L60" s="30" t="n">
        <f aca="false">(L59+1000*2*($A60-$A59)/(K60+L59))</f>
        <v>40.5650534412559</v>
      </c>
      <c r="M60" s="31" t="n">
        <f aca="false">IF(J60=-9.81,0,(Diagramme!C$3/1000000-Diagramme!C$1/1000000)*Diagramme!C$2*100000/(Diagramme!C$3/1000000-Diagramme!C$1/1000000+$A60*(Diagramme!C$4/1000)^2*PI()/4)/100000)</f>
        <v>3.87691324880588</v>
      </c>
      <c r="N60" s="30" t="n">
        <f aca="false">IF(J60&lt;0,Diagramme!C$6,(Diagramme!C$8*1000*(Diagramme!C$1/1000000-$A60*(Diagramme!C$4/1000)^2*PI()/4)+Diagramme!C$6/1000)*1000)</f>
        <v>321.787626091792</v>
      </c>
      <c r="O60" s="32" t="n">
        <f aca="false">(0.601*Diagramme!C$7*(Diagramme!C$5/1000)^2*PI()/4*K59^2)</f>
        <v>0.449040482384151</v>
      </c>
      <c r="P60" s="30" t="n">
        <f aca="false">IF(Diagramme!D$9&lt;$A60,-9.81-(0.601*Diagramme!D$7*(Diagramme!D$5/1000)^2*PI()/4*Q59^2)/T59*1000,(Diagramme!D$3/1000000-Diagramme!D$1/1000000)*Diagramme!D$2*100000/(Diagramme!D$3/1000000-Diagramme!D$1/1000000+$A60*(Diagramme!D$4/1000)^2*PI()/4)*(Diagramme!D$4/1000)^2*PI()/4/(Diagramme!D$8*1000*(Diagramme!D$1/1000000-$A60*(Diagramme!D$4/1000)^2*PI()/4)+Diagramme!D$6/1000)-9.81-(0.601*Diagramme!D$7*(Diagramme!D$5/1000)^2*PI()/4*Q59^2)/T59*1000)</f>
        <v>548.065871979473</v>
      </c>
      <c r="Q60" s="30" t="n">
        <f aca="false">IF((Q59^2+2*P60*($A60-$A59))&lt;0,0,SQRT(Q59^2+2*P60*($A60-$A59)))</f>
        <v>24.1145467051858</v>
      </c>
      <c r="R60" s="30" t="n">
        <f aca="false">(R59+1000*2*($A60-$A59)/(Q60+R59))</f>
        <v>38.3609647740157</v>
      </c>
      <c r="S60" s="31" t="n">
        <f aca="false">IF(P60=-9.81,0,(Diagramme!D$3/1000000-Diagramme!D$1/1000000)*Diagramme!D$2*100000/(Diagramme!D$3/1000000-Diagramme!D$1/1000000+$A60*(Diagramme!D$4/1000)^2*PI()/4)/100000)</f>
        <v>8.52125836611846</v>
      </c>
      <c r="T60" s="30" t="n">
        <f aca="false">IF(P60&lt;0,Diagramme!D$6,(Diagramme!D$8*1000*(Diagramme!D$1/1000000-$A60*(Diagramme!D$4/1000)^2*PI()/4)+Diagramme!D$6/1000)*1000)</f>
        <v>477.787626091792</v>
      </c>
      <c r="U60" s="32" t="n">
        <f aca="false">(0.601*Diagramme!D$7*(Diagramme!D$5/1000)^2*PI()/4*Q59^2)</f>
        <v>1.16464615986098</v>
      </c>
      <c r="V60" s="30" t="n">
        <f aca="false">IF(Diagramme!E$9&lt;$A60,-9.81-(0.601*Diagramme!E$7*(Diagramme!E$5/1000)^2*PI()/4*W59^2)/Z59*1000,(Diagramme!E$3/1000000-Diagramme!E$1/1000000)*Diagramme!E$2*100000/(Diagramme!E$3/1000000-Diagramme!E$1/1000000+$A60*(Diagramme!E$4/1000)^2*PI()/4)*(Diagramme!E$4/1000)^2*PI()/4/(Diagramme!E$8*1000*(Diagramme!E$1/1000000-$A60*(Diagramme!E$4/1000)^2*PI()/4)+Diagramme!E$6/1000)-9.81-(0.601*Diagramme!E$7*(Diagramme!E$5/1000)^2*PI()/4*W59^2)/Z59*1000)</f>
        <v>269.151619245793</v>
      </c>
      <c r="W60" s="30" t="n">
        <f aca="false">IF((W59^2+2*V60*($A60-$A59))&lt;0,0,SQRT(W59^2+2*V60*($A60-$A59)))</f>
        <v>16.8842591694094</v>
      </c>
      <c r="X60" s="30" t="n">
        <f aca="false">(X59+1000*2*($A60-$A59)/(W60+X59))</f>
        <v>41.8783235903277</v>
      </c>
      <c r="Y60" s="31" t="n">
        <f aca="false">IF(V60=-9.81,0,(Diagramme!E$3/1000000-Diagramme!E$1/1000000)*Diagramme!E$2*100000/(Diagramme!E$3/1000000-Diagramme!E$1/1000000+$A60*(Diagramme!E$4/1000)^2*PI()/4)/100000)</f>
        <v>4.26062918305923</v>
      </c>
      <c r="Z60" s="30" t="n">
        <f aca="false">IF(V60&lt;0,Diagramme!E$6,(Diagramme!E$8*1000*(Diagramme!E$1/1000000-$A60*(Diagramme!E$4/1000)^2*PI()/4)+Diagramme!E$6/1000)*1000)</f>
        <v>477.787626091792</v>
      </c>
      <c r="AA60" s="32" t="n">
        <f aca="false">(0.601*Diagramme!E$7*(Diagramme!E$5/1000)^2*PI()/4*W59^2)</f>
        <v>0.570933110097788</v>
      </c>
    </row>
    <row r="61" customFormat="false" ht="12.75" hidden="false" customHeight="false" outlineLevel="0" collapsed="false">
      <c r="A61" s="26" t="n">
        <f aca="false">A60+A$3</f>
        <v>0.59</v>
      </c>
      <c r="B61" s="30" t="n">
        <f aca="false">IF(Diagramme!B$9&lt;$A61,-9.81-(0.601*Diagramme!B$7*(Diagramme!B$5/1000)^2*PI()/4*C60^2)/H60*1000,(Diagramme!B$3/1000000-Diagramme!B$1/1000000)*Diagramme!B$2*100000/(Diagramme!B$3/1000000-Diagramme!B$1/1000000+$A61*(Diagramme!B$4/1000)^2*PI()/4)*(Diagramme!B$4/1000)^2*PI()/4/(Diagramme!B$8*1000*(Diagramme!B$1/1000000-$A61*(Diagramme!B$4/1000)^2*PI()/4)+Diagramme!B$6/1000)-9.81-(0.601*Diagramme!B$7*(Diagramme!B$5/1000)^2*PI()/4*C60^2)/H60*1000)</f>
        <v>748.816826197476</v>
      </c>
      <c r="C61" s="30" t="n">
        <f aca="false">IF((C60^2+2*B61*($A61-$A60))&lt;0,0,SQRT(C60^2+2*B61*($A61-$A60)))</f>
        <v>28.0042317206991</v>
      </c>
      <c r="D61" s="30" t="n">
        <f aca="false">0.98*SQRT(2*G61*100000/(Diagramme!$B$8*1000))</f>
        <v>38.5176505039681</v>
      </c>
      <c r="E61" s="30" t="n">
        <f aca="false">IF(D61&gt;C61,B61,"x")</f>
        <v>748.816826197476</v>
      </c>
      <c r="F61" s="30" t="n">
        <f aca="false">(F60+1000*2*($A61-$A60)/(C61+F60))</f>
        <v>37.1645040452834</v>
      </c>
      <c r="G61" s="31" t="n">
        <f aca="false">IF(B61=-9.81,0,(Diagramme!B$3/1000000-Diagramme!B$1/1000000)*Diagramme!B$2*100000/(Diagramme!B$3/1000000-Diagramme!B$1/1000000+$A61*(Diagramme!B$4/1000)^2*PI()/4)/100000)</f>
        <v>7.72391399596956</v>
      </c>
      <c r="H61" s="30" t="n">
        <f aca="false">IF(B61&lt;0,Diagramme!B$6,(Diagramme!B$8*1000*(Diagramme!B$1/1000000-$A61*(Diagramme!B$4/1000)^2*PI()/4)+Diagramme!B$6/1000)*1000)</f>
        <v>318.646033438202</v>
      </c>
      <c r="I61" s="32" t="n">
        <f aca="false">(0.601*Diagramme!B$7*(Diagramme!B$5/1000)^2*PI()/4*C60^2)</f>
        <v>0.929560884650916</v>
      </c>
      <c r="J61" s="30" t="n">
        <f aca="false">IF(Diagramme!C$9&lt;$A61,-9.81-(0.601*Diagramme!C$7*(Diagramme!C$5/1000)^2*PI()/4*K60^2)/N60*1000,(Diagramme!C$3/1000000-Diagramme!C$1/1000000)*Diagramme!C$2*100000/(Diagramme!C$3/1000000-Diagramme!C$1/1000000+$A61*(Diagramme!C$4/1000)^2*PI()/4)*(Diagramme!C$4/1000)^2*PI()/4/(Diagramme!C$8*1000*(Diagramme!C$1/1000000-$A61*(Diagramme!C$4/1000)^2*PI()/4)+Diagramme!C$6/1000)-9.81-(0.601*Diagramme!C$7*(Diagramme!C$5/1000)^2*PI()/4*K60^2)/N60*1000)</f>
        <v>369.524740751275</v>
      </c>
      <c r="K61" s="30" t="n">
        <f aca="false">IF((K60^2+2*J61*($A61-$A60))&lt;0,0,SQRT(K60^2+2*J61*($A61-$A60)))</f>
        <v>19.6555679180364</v>
      </c>
      <c r="L61" s="30" t="n">
        <f aca="false">(L60+1000*2*($A61-$A60)/(K61+L60))</f>
        <v>40.8971655906918</v>
      </c>
      <c r="M61" s="31" t="n">
        <f aca="false">IF(J61=-9.81,0,(Diagramme!C$3/1000000-Diagramme!C$1/1000000)*Diagramme!C$2*100000/(Diagramme!C$3/1000000-Diagramme!C$1/1000000+$A61*(Diagramme!C$4/1000)^2*PI()/4)/100000)</f>
        <v>3.86195699798478</v>
      </c>
      <c r="N61" s="30" t="n">
        <f aca="false">IF(J61&lt;0,Diagramme!C$6,(Diagramme!C$8*1000*(Diagramme!C$1/1000000-$A61*(Diagramme!C$4/1000)^2*PI()/4)+Diagramme!C$6/1000)*1000)</f>
        <v>318.646033438202</v>
      </c>
      <c r="O61" s="32" t="n">
        <f aca="false">(0.601*Diagramme!C$7*(Diagramme!C$5/1000)^2*PI()/4*K60^2)</f>
        <v>0.457917467645446</v>
      </c>
      <c r="P61" s="30" t="n">
        <f aca="false">IF(Diagramme!D$9&lt;$A61,-9.81-(0.601*Diagramme!D$7*(Diagramme!D$5/1000)^2*PI()/4*Q60^2)/T60*1000,(Diagramme!D$3/1000000-Diagramme!D$1/1000000)*Diagramme!D$2*100000/(Diagramme!D$3/1000000-Diagramme!D$1/1000000+$A61*(Diagramme!D$4/1000)^2*PI()/4)*(Diagramme!D$4/1000)^2*PI()/4/(Diagramme!D$8*1000*(Diagramme!D$1/1000000-$A61*(Diagramme!D$4/1000)^2*PI()/4)+Diagramme!D$6/1000)-9.81-(0.601*Diagramme!D$7*(Diagramme!D$5/1000)^2*PI()/4*Q60^2)/T60*1000)</f>
        <v>550.277314916033</v>
      </c>
      <c r="Q61" s="30" t="n">
        <f aca="false">IF((Q60^2+2*P61*($A61-$A60))&lt;0,0,SQRT(Q60^2+2*P61*($A61-$A60)))</f>
        <v>24.3416702199112</v>
      </c>
      <c r="R61" s="30" t="n">
        <f aca="false">(R60+1000*2*($A61-$A60)/(Q61+R60))</f>
        <v>38.6799306356886</v>
      </c>
      <c r="S61" s="31" t="n">
        <f aca="false">IF(P61=-9.81,0,(Diagramme!D$3/1000000-Diagramme!D$1/1000000)*Diagramme!D$2*100000/(Diagramme!D$3/1000000-Diagramme!D$1/1000000+$A61*(Diagramme!D$4/1000)^2*PI()/4)/100000)</f>
        <v>8.49958820241886</v>
      </c>
      <c r="T61" s="30" t="n">
        <f aca="false">IF(P61&lt;0,Diagramme!D$6,(Diagramme!D$8*1000*(Diagramme!D$1/1000000-$A61*(Diagramme!D$4/1000)^2*PI()/4)+Diagramme!D$6/1000)*1000)</f>
        <v>474.646033438202</v>
      </c>
      <c r="U61" s="32" t="n">
        <f aca="false">(0.601*Diagramme!D$7*(Diagramme!D$5/1000)^2*PI()/4*Q60^2)</f>
        <v>1.18702115810508</v>
      </c>
      <c r="V61" s="30" t="n">
        <f aca="false">IF(Diagramme!E$9&lt;$A61,-9.81-(0.601*Diagramme!E$7*(Diagramme!E$5/1000)^2*PI()/4*W60^2)/Z60*1000,(Diagramme!E$3/1000000-Diagramme!E$1/1000000)*Diagramme!E$2*100000/(Diagramme!E$3/1000000-Diagramme!E$1/1000000+$A61*(Diagramme!E$4/1000)^2*PI()/4)*(Diagramme!E$4/1000)^2*PI()/4/(Diagramme!E$8*1000*(Diagramme!E$1/1000000-$A61*(Diagramme!E$4/1000)^2*PI()/4)+Diagramme!E$6/1000)-9.81-(0.601*Diagramme!E$7*(Diagramme!E$5/1000)^2*PI()/4*W60^2)/Z60*1000)</f>
        <v>270.257913530835</v>
      </c>
      <c r="W61" s="30" t="n">
        <f aca="false">IF((W60^2+2*V61*($A61-$A60))&lt;0,0,SQRT(W60^2+2*V61*($A61-$A60)))</f>
        <v>17.043572570632</v>
      </c>
      <c r="X61" s="30" t="n">
        <f aca="false">(X60+1000*2*($A61-$A60)/(W61+X60))</f>
        <v>42.2177559796956</v>
      </c>
      <c r="Y61" s="31" t="n">
        <f aca="false">IF(V61=-9.81,0,(Diagramme!E$3/1000000-Diagramme!E$1/1000000)*Diagramme!E$2*100000/(Diagramme!E$3/1000000-Diagramme!E$1/1000000+$A61*(Diagramme!E$4/1000)^2*PI()/4)/100000)</f>
        <v>4.24979410120943</v>
      </c>
      <c r="Z61" s="30" t="n">
        <f aca="false">IF(V61&lt;0,Diagramme!E$6,(Diagramme!E$8*1000*(Diagramme!E$1/1000000-$A61*(Diagramme!E$4/1000)^2*PI()/4)+Diagramme!E$6/1000)*1000)</f>
        <v>474.646033438202</v>
      </c>
      <c r="AA61" s="32" t="n">
        <f aca="false">(0.601*Diagramme!E$7*(Diagramme!E$5/1000)^2*PI()/4*W60^2)</f>
        <v>0.581921327602138</v>
      </c>
    </row>
    <row r="62" customFormat="false" ht="12.75" hidden="false" customHeight="false" outlineLevel="0" collapsed="false">
      <c r="A62" s="26" t="n">
        <f aca="false">A61+A$3</f>
        <v>0.6</v>
      </c>
      <c r="B62" s="30" t="n">
        <f aca="false">IF(Diagramme!B$9&lt;$A62,-9.81-(0.601*Diagramme!B$7*(Diagramme!B$5/1000)^2*PI()/4*C61^2)/H61*1000,(Diagramme!B$3/1000000-Diagramme!B$1/1000000)*Diagramme!B$2*100000/(Diagramme!B$3/1000000-Diagramme!B$1/1000000+$A62*(Diagramme!B$4/1000)^2*PI()/4)*(Diagramme!B$4/1000)^2*PI()/4/(Diagramme!B$8*1000*(Diagramme!B$1/1000000-$A62*(Diagramme!B$4/1000)^2*PI()/4)+Diagramme!B$6/1000)-9.81-(0.601*Diagramme!B$7*(Diagramme!B$5/1000)^2*PI()/4*C61^2)/H61*1000)</f>
        <v>753.358635257415</v>
      </c>
      <c r="C62" s="30" t="n">
        <f aca="false">IF((C61^2+2*B62*($A62-$A61))&lt;0,0,SQRT(C61^2+2*B62*($A62-$A61)))</f>
        <v>28.2719678652152</v>
      </c>
      <c r="D62" s="30" t="n">
        <f aca="false">0.98*SQRT(2*G62*100000/(Diagramme!$B$8*1000))</f>
        <v>38.443568604635</v>
      </c>
      <c r="E62" s="30" t="n">
        <f aca="false">IF(D62&gt;C62,B62,"x")</f>
        <v>753.358635257415</v>
      </c>
      <c r="F62" s="30" t="n">
        <f aca="false">(F61+1000*2*($A62-$A61)/(C62+F61))</f>
        <v>37.470143995239</v>
      </c>
      <c r="G62" s="31" t="n">
        <f aca="false">IF(B62=-9.81,0,(Diagramme!B$3/1000000-Diagramme!B$1/1000000)*Diagramme!B$2*100000/(Diagramme!B$3/1000000-Diagramme!B$1/1000000+$A62*(Diagramme!B$4/1000)^2*PI()/4)/100000)</f>
        <v>7.69423139868428</v>
      </c>
      <c r="H62" s="30" t="n">
        <f aca="false">IF(B62&lt;0,Diagramme!B$6,(Diagramme!B$8*1000*(Diagramme!B$1/1000000-$A62*(Diagramme!B$4/1000)^2*PI()/4)+Diagramme!B$6/1000)*1000)</f>
        <v>315.504440784612</v>
      </c>
      <c r="I62" s="32" t="n">
        <f aca="false">(0.601*Diagramme!B$7*(Diagramme!B$5/1000)^2*PI()/4*C61^2)</f>
        <v>0.947658023101859</v>
      </c>
      <c r="J62" s="30" t="n">
        <f aca="false">IF(Diagramme!C$9&lt;$A62,-9.81-(0.601*Diagramme!C$7*(Diagramme!C$5/1000)^2*PI()/4*K61^2)/N61*1000,(Diagramme!C$3/1000000-Diagramme!C$1/1000000)*Diagramme!C$2*100000/(Diagramme!C$3/1000000-Diagramme!C$1/1000000+$A62*(Diagramme!C$4/1000)^2*PI()/4)*(Diagramme!C$4/1000)^2*PI()/4/(Diagramme!C$8*1000*(Diagramme!C$1/1000000-$A62*(Diagramme!C$4/1000)^2*PI()/4)+Diagramme!C$6/1000)-9.81-(0.601*Diagramme!C$7*(Diagramme!C$5/1000)^2*PI()/4*K61^2)/N61*1000)</f>
        <v>371.796225955823</v>
      </c>
      <c r="K62" s="30" t="n">
        <f aca="false">IF((K61^2+2*J62*($A62-$A61))&lt;0,0,SQRT(K61^2+2*J62*($A62-$A61)))</f>
        <v>19.8438220789156</v>
      </c>
      <c r="L62" s="30" t="n">
        <f aca="false">(L61+1000*2*($A62-$A61)/(K62+L61))</f>
        <v>41.2264325448083</v>
      </c>
      <c r="M62" s="31" t="n">
        <f aca="false">IF(J62=-9.81,0,(Diagramme!C$3/1000000-Diagramme!C$1/1000000)*Diagramme!C$2*100000/(Diagramme!C$3/1000000-Diagramme!C$1/1000000+$A62*(Diagramme!C$4/1000)^2*PI()/4)/100000)</f>
        <v>3.84711569934214</v>
      </c>
      <c r="N62" s="30" t="n">
        <f aca="false">IF(J62&lt;0,Diagramme!C$6,(Diagramme!C$8*1000*(Diagramme!C$1/1000000-$A62*(Diagramme!C$4/1000)^2*PI()/4)+Diagramme!C$6/1000)*1000)</f>
        <v>315.504440784612</v>
      </c>
      <c r="O62" s="32" t="n">
        <f aca="false">(0.601*Diagramme!C$7*(Diagramme!C$5/1000)^2*PI()/4*K61^2)</f>
        <v>0.466848010016379</v>
      </c>
      <c r="P62" s="30" t="n">
        <f aca="false">IF(Diagramme!D$9&lt;$A62,-9.81-(0.601*Diagramme!D$7*(Diagramme!D$5/1000)^2*PI()/4*Q61^2)/T61*1000,(Diagramme!D$3/1000000-Diagramme!D$1/1000000)*Diagramme!D$2*100000/(Diagramme!D$3/1000000-Diagramme!D$1/1000000+$A62*(Diagramme!D$4/1000)^2*PI()/4)*(Diagramme!D$4/1000)^2*PI()/4/(Diagramme!D$8*1000*(Diagramme!D$1/1000000-$A62*(Diagramme!D$4/1000)^2*PI()/4)+Diagramme!D$6/1000)-9.81-(0.601*Diagramme!D$7*(Diagramme!D$5/1000)^2*PI()/4*Q61^2)/T61*1000)</f>
        <v>552.525367544727</v>
      </c>
      <c r="Q62" s="30" t="n">
        <f aca="false">IF((Q61^2+2*P62*($A62-$A61))&lt;0,0,SQRT(Q61^2+2*P62*($A62-$A61)))</f>
        <v>24.5676090909515</v>
      </c>
      <c r="R62" s="30" t="n">
        <f aca="false">(R61+1000*2*($A62-$A61)/(Q62+R61))</f>
        <v>38.996148469401</v>
      </c>
      <c r="S62" s="31" t="n">
        <f aca="false">IF(P62=-9.81,0,(Diagramme!D$3/1000000-Diagramme!D$1/1000000)*Diagramme!D$2*100000/(Diagramme!D$3/1000000-Diagramme!D$1/1000000+$A62*(Diagramme!D$4/1000)^2*PI()/4)/100000)</f>
        <v>8.47802797666224</v>
      </c>
      <c r="T62" s="30" t="n">
        <f aca="false">IF(P62&lt;0,Diagramme!D$6,(Diagramme!D$8*1000*(Diagramme!D$1/1000000-$A62*(Diagramme!D$4/1000)^2*PI()/4)+Diagramme!D$6/1000)*1000)</f>
        <v>471.504440784612</v>
      </c>
      <c r="U62" s="32" t="n">
        <f aca="false">(0.601*Diagramme!D$7*(Diagramme!D$5/1000)^2*PI()/4*Q61^2)</f>
        <v>1.20948643935047</v>
      </c>
      <c r="V62" s="30" t="n">
        <f aca="false">IF(Diagramme!E$9&lt;$A62,-9.81-(0.601*Diagramme!E$7*(Diagramme!E$5/1000)^2*PI()/4*W61^2)/Z61*1000,(Diagramme!E$3/1000000-Diagramme!E$1/1000000)*Diagramme!E$2*100000/(Diagramme!E$3/1000000-Diagramme!E$1/1000000+$A62*(Diagramme!E$4/1000)^2*PI()/4)*(Diagramme!E$4/1000)^2*PI()/4/(Diagramme!E$8*1000*(Diagramme!E$1/1000000-$A62*(Diagramme!E$4/1000)^2*PI()/4)+Diagramme!E$6/1000)-9.81-(0.601*Diagramme!E$7*(Diagramme!E$5/1000)^2*PI()/4*W61^2)/Z61*1000)</f>
        <v>271.382520195407</v>
      </c>
      <c r="W62" s="30" t="n">
        <f aca="false">IF((W61^2+2*V62*($A62-$A61))&lt;0,0,SQRT(W61^2+2*V62*($A62-$A61)))</f>
        <v>17.2020643056091</v>
      </c>
      <c r="X62" s="30" t="n">
        <f aca="false">(X61+1000*2*($A62-$A61)/(W62+X61))</f>
        <v>42.5543440054414</v>
      </c>
      <c r="Y62" s="31" t="n">
        <f aca="false">IF(V62=-9.81,0,(Diagramme!E$3/1000000-Diagramme!E$1/1000000)*Diagramme!E$2*100000/(Diagramme!E$3/1000000-Diagramme!E$1/1000000+$A62*(Diagramme!E$4/1000)^2*PI()/4)/100000)</f>
        <v>4.23901398833112</v>
      </c>
      <c r="Z62" s="30" t="n">
        <f aca="false">IF(V62&lt;0,Diagramme!E$6,(Diagramme!E$8*1000*(Diagramme!E$1/1000000-$A62*(Diagramme!E$4/1000)^2*PI()/4)+Diagramme!E$6/1000)*1000)</f>
        <v>471.504440784612</v>
      </c>
      <c r="AA62" s="32" t="n">
        <f aca="false">(0.601*Diagramme!E$7*(Diagramme!E$5/1000)^2*PI()/4*W61^2)</f>
        <v>0.592954709992592</v>
      </c>
    </row>
    <row r="63" customFormat="false" ht="12.75" hidden="false" customHeight="false" outlineLevel="0" collapsed="false">
      <c r="A63" s="26" t="n">
        <f aca="false">A62+A$3</f>
        <v>0.61</v>
      </c>
      <c r="B63" s="30" t="n">
        <f aca="false">IF(Diagramme!B$9&lt;$A63,-9.81-(0.601*Diagramme!B$7*(Diagramme!B$5/1000)^2*PI()/4*C62^2)/H62*1000,(Diagramme!B$3/1000000-Diagramme!B$1/1000000)*Diagramme!B$2*100000/(Diagramme!B$3/1000000-Diagramme!B$1/1000000+$A63*(Diagramme!B$4/1000)^2*PI()/4)*(Diagramme!B$4/1000)^2*PI()/4/(Diagramme!B$8*1000*(Diagramme!B$1/1000000-$A63*(Diagramme!B$4/1000)^2*PI()/4)+Diagramme!B$6/1000)-9.81-(0.601*Diagramme!B$7*(Diagramme!B$5/1000)^2*PI()/4*C62^2)/H62*1000)</f>
        <v>758.01432917814</v>
      </c>
      <c r="C63" s="30" t="n">
        <f aca="false">IF((C62^2+2*B63*($A63-$A62))&lt;0,0,SQRT(C62^2+2*B63*($A63-$A62)))</f>
        <v>28.5388236189812</v>
      </c>
      <c r="D63" s="30" t="n">
        <f aca="false">0.98*SQRT(2*G63*100000/(Diagramme!$B$8*1000))</f>
        <v>38.3699125179686</v>
      </c>
      <c r="E63" s="30" t="n">
        <f aca="false">IF(D63&gt;C63,B63,"x")</f>
        <v>758.01432917814</v>
      </c>
      <c r="F63" s="30" t="n">
        <f aca="false">(F62+1000*2*($A63-$A62)/(C63+F62))</f>
        <v>37.773133130244</v>
      </c>
      <c r="G63" s="31" t="n">
        <f aca="false">IF(B63=-9.81,0,(Diagramme!B$3/1000000-Diagramme!B$1/1000000)*Diagramme!B$2*100000/(Diagramme!B$3/1000000-Diagramme!B$1/1000000+$A63*(Diagramme!B$4/1000)^2*PI()/4)/100000)</f>
        <v>7.66477606537153</v>
      </c>
      <c r="H63" s="30" t="n">
        <f aca="false">IF(B63&lt;0,Diagramme!B$6,(Diagramme!B$8*1000*(Diagramme!B$1/1000000-$A63*(Diagramme!B$4/1000)^2*PI()/4)+Diagramme!B$6/1000)*1000)</f>
        <v>312.362848131023</v>
      </c>
      <c r="I63" s="32" t="n">
        <f aca="false">(0.601*Diagramme!B$7*(Diagramme!B$5/1000)^2*PI()/4*C62^2)</f>
        <v>0.965864926377122</v>
      </c>
      <c r="J63" s="30" t="n">
        <f aca="false">IF(Diagramme!C$9&lt;$A63,-9.81-(0.601*Diagramme!C$7*(Diagramme!C$5/1000)^2*PI()/4*K62^2)/N62*1000,(Diagramme!C$3/1000000-Diagramme!C$1/1000000)*Diagramme!C$2*100000/(Diagramme!C$3/1000000-Diagramme!C$1/1000000+$A63*(Diagramme!C$4/1000)^2*PI()/4)*(Diagramme!C$4/1000)^2*PI()/4/(Diagramme!C$8*1000*(Diagramme!C$1/1000000-$A63*(Diagramme!C$4/1000)^2*PI()/4)+Diagramme!C$6/1000)-9.81-(0.601*Diagramme!C$7*(Diagramme!C$5/1000)^2*PI()/4*K62^2)/N62*1000)</f>
        <v>374.12466511026</v>
      </c>
      <c r="K63" s="30" t="n">
        <f aca="false">IF((K62^2+2*J63*($A63-$A62))&lt;0,0,SQRT(K62^2+2*J63*($A63-$A62)))</f>
        <v>20.0314694419022</v>
      </c>
      <c r="L63" s="30" t="n">
        <f aca="false">(L62+1000*2*($A63-$A62)/(K63+L62))</f>
        <v>41.5529210361109</v>
      </c>
      <c r="M63" s="31" t="n">
        <f aca="false">IF(J63=-9.81,0,(Diagramme!C$3/1000000-Diagramme!C$1/1000000)*Diagramme!C$2*100000/(Diagramme!C$3/1000000-Diagramme!C$1/1000000+$A63*(Diagramme!C$4/1000)^2*PI()/4)/100000)</f>
        <v>3.83238803268577</v>
      </c>
      <c r="N63" s="30" t="n">
        <f aca="false">IF(J63&lt;0,Diagramme!C$6,(Diagramme!C$8*1000*(Diagramme!C$1/1000000-$A63*(Diagramme!C$4/1000)^2*PI()/4)+Diagramme!C$6/1000)*1000)</f>
        <v>312.362848131023</v>
      </c>
      <c r="O63" s="32" t="n">
        <f aca="false">(0.601*Diagramme!C$7*(Diagramme!C$5/1000)^2*PI()/4*K62^2)</f>
        <v>0.47583344883301</v>
      </c>
      <c r="P63" s="30" t="n">
        <f aca="false">IF(Diagramme!D$9&lt;$A63,-9.81-(0.601*Diagramme!D$7*(Diagramme!D$5/1000)^2*PI()/4*Q62^2)/T62*1000,(Diagramme!D$3/1000000-Diagramme!D$1/1000000)*Diagramme!D$2*100000/(Diagramme!D$3/1000000-Diagramme!D$1/1000000+$A63*(Diagramme!D$4/1000)^2*PI()/4)*(Diagramme!D$4/1000)^2*PI()/4/(Diagramme!D$8*1000*(Diagramme!D$1/1000000-$A63*(Diagramme!D$4/1000)^2*PI()/4)+Diagramme!D$6/1000)-9.81-(0.601*Diagramme!D$7*(Diagramme!D$5/1000)^2*PI()/4*Q62^2)/T62*1000)</f>
        <v>554.810707547895</v>
      </c>
      <c r="Q63" s="30" t="n">
        <f aca="false">IF((Q62^2+2*P63*($A63-$A62))&lt;0,0,SQRT(Q62^2+2*P63*($A63-$A62)))</f>
        <v>24.7924107459675</v>
      </c>
      <c r="R63" s="30" t="n">
        <f aca="false">(R62+1000*2*($A63-$A62)/(Q63+R62))</f>
        <v>39.3096843173024</v>
      </c>
      <c r="S63" s="31" t="n">
        <f aca="false">IF(P63=-9.81,0,(Diagramme!D$3/1000000-Diagramme!D$1/1000000)*Diagramme!D$2*100000/(Diagramme!D$3/1000000-Diagramme!D$1/1000000+$A63*(Diagramme!D$4/1000)^2*PI()/4)/100000)</f>
        <v>8.45657685435302</v>
      </c>
      <c r="T63" s="30" t="n">
        <f aca="false">IF(P63&lt;0,Diagramme!D$6,(Diagramme!D$8*1000*(Diagramme!D$1/1000000-$A63*(Diagramme!D$4/1000)^2*PI()/4)+Diagramme!D$6/1000)*1000)</f>
        <v>468.362848131023</v>
      </c>
      <c r="U63" s="32" t="n">
        <f aca="false">(0.601*Diagramme!D$7*(Diagramme!D$5/1000)^2*PI()/4*Q62^2)</f>
        <v>1.23204349820178</v>
      </c>
      <c r="V63" s="30" t="n">
        <f aca="false">IF(Diagramme!E$9&lt;$A63,-9.81-(0.601*Diagramme!E$7*(Diagramme!E$5/1000)^2*PI()/4*W62^2)/Z62*1000,(Diagramme!E$3/1000000-Diagramme!E$1/1000000)*Diagramme!E$2*100000/(Diagramme!E$3/1000000-Diagramme!E$1/1000000+$A63*(Diagramme!E$4/1000)^2*PI()/4)*(Diagramme!E$4/1000)^2*PI()/4/(Diagramme!E$8*1000*(Diagramme!E$1/1000000-$A63*(Diagramme!E$4/1000)^2*PI()/4)+Diagramme!E$6/1000)-9.81-(0.601*Diagramme!E$7*(Diagramme!E$5/1000)^2*PI()/4*W62^2)/Z62*1000)</f>
        <v>272.525778230612</v>
      </c>
      <c r="W63" s="30" t="n">
        <f aca="false">IF((W62^2+2*V63*($A63-$A62))&lt;0,0,SQRT(W62^2+2*V63*($A63-$A62)))</f>
        <v>17.3597676234137</v>
      </c>
      <c r="X63" s="30" t="n">
        <f aca="false">(X62+1000*2*($A63-$A62)/(W63+X62))</f>
        <v>42.8881551804095</v>
      </c>
      <c r="Y63" s="31" t="n">
        <f aca="false">IF(V63=-9.81,0,(Diagramme!E$3/1000000-Diagramme!E$1/1000000)*Diagramme!E$2*100000/(Diagramme!E$3/1000000-Diagramme!E$1/1000000+$A63*(Diagramme!E$4/1000)^2*PI()/4)/100000)</f>
        <v>4.22828842717651</v>
      </c>
      <c r="Z63" s="30" t="n">
        <f aca="false">IF(V63&lt;0,Diagramme!E$6,(Diagramme!E$8*1000*(Diagramme!E$1/1000000-$A63*(Diagramme!E$4/1000)^2*PI()/4)+Diagramme!E$6/1000)*1000)</f>
        <v>468.362848131023</v>
      </c>
      <c r="AA63" s="32" t="n">
        <f aca="false">(0.601*Diagramme!E$7*(Diagramme!E$5/1000)^2*PI()/4*W62^2)</f>
        <v>0.604034004879028</v>
      </c>
    </row>
    <row r="64" customFormat="false" ht="12.75" hidden="false" customHeight="false" outlineLevel="0" collapsed="false">
      <c r="A64" s="26" t="n">
        <f aca="false">A63+A$3</f>
        <v>0.62</v>
      </c>
      <c r="B64" s="30" t="n">
        <f aca="false">IF(Diagramme!B$9&lt;$A64,-9.81-(0.601*Diagramme!B$7*(Diagramme!B$5/1000)^2*PI()/4*C63^2)/H63*1000,(Diagramme!B$3/1000000-Diagramme!B$1/1000000)*Diagramme!B$2*100000/(Diagramme!B$3/1000000-Diagramme!B$1/1000000+$A64*(Diagramme!B$4/1000)^2*PI()/4)*(Diagramme!B$4/1000)^2*PI()/4/(Diagramme!B$8*1000*(Diagramme!B$1/1000000-$A64*(Diagramme!B$4/1000)^2*PI()/4)+Diagramme!B$6/1000)-9.81-(0.601*Diagramme!B$7*(Diagramme!B$5/1000)^2*PI()/4*C63^2)/H63*1000)</f>
        <v>762.787106718007</v>
      </c>
      <c r="C64" s="30" t="n">
        <f aca="false">IF((C63^2+2*B64*($A64-$A63))&lt;0,0,SQRT(C63^2+2*B64*($A64-$A63)))</f>
        <v>28.8048640977471</v>
      </c>
      <c r="D64" s="30" t="n">
        <f aca="false">0.98*SQRT(2*G64*100000/(Diagramme!$B$8*1000))</f>
        <v>38.2966781803492</v>
      </c>
      <c r="E64" s="30" t="n">
        <f aca="false">IF(D64&gt;C64,B64,"x")</f>
        <v>762.787106718007</v>
      </c>
      <c r="F64" s="30" t="n">
        <f aca="false">(F63+1000*2*($A64-$A63)/(C64+F63))</f>
        <v>38.073532674128</v>
      </c>
      <c r="G64" s="31" t="n">
        <f aca="false">IF(B64=-9.81,0,(Diagramme!B$3/1000000-Diagramme!B$1/1000000)*Diagramme!B$2*100000/(Diagramme!B$3/1000000-Diagramme!B$1/1000000+$A64*(Diagramme!B$4/1000)^2*PI()/4)/100000)</f>
        <v>7.6355453959248</v>
      </c>
      <c r="H64" s="30" t="n">
        <f aca="false">IF(B64&lt;0,Diagramme!B$6,(Diagramme!B$8*1000*(Diagramme!B$1/1000000-$A64*(Diagramme!B$4/1000)^2*PI()/4)+Diagramme!B$6/1000)*1000)</f>
        <v>309.221255477433</v>
      </c>
      <c r="I64" s="32" t="n">
        <f aca="false">(0.601*Diagramme!B$7*(Diagramme!B$5/1000)^2*PI()/4*C63^2)</f>
        <v>0.984184346805474</v>
      </c>
      <c r="J64" s="30" t="n">
        <f aca="false">IF(Diagramme!C$9&lt;$A64,-9.81-(0.601*Diagramme!C$7*(Diagramme!C$5/1000)^2*PI()/4*K63^2)/N63*1000,(Diagramme!C$3/1000000-Diagramme!C$1/1000000)*Diagramme!C$2*100000/(Diagramme!C$3/1000000-Diagramme!C$1/1000000+$A64*(Diagramme!C$4/1000)^2*PI()/4)*(Diagramme!C$4/1000)^2*PI()/4/(Diagramme!C$8*1000*(Diagramme!C$1/1000000-$A64*(Diagramme!C$4/1000)^2*PI()/4)+Diagramme!C$6/1000)-9.81-(0.601*Diagramme!C$7*(Diagramme!C$5/1000)^2*PI()/4*K63^2)/N63*1000)</f>
        <v>376.511657940447</v>
      </c>
      <c r="K64" s="30" t="n">
        <f aca="false">IF((K63^2+2*J64*($A64-$A63))&lt;0,0,SQRT(K63^2+2*J64*($A64-$A63)))</f>
        <v>20.2185558623921</v>
      </c>
      <c r="L64" s="30" t="n">
        <f aca="false">(L63+1000*2*($A64-$A63)/(K64+L63))</f>
        <v>41.8766950658765</v>
      </c>
      <c r="M64" s="31" t="n">
        <f aca="false">IF(J64=-9.81,0,(Diagramme!C$3/1000000-Diagramme!C$1/1000000)*Diagramme!C$2*100000/(Diagramme!C$3/1000000-Diagramme!C$1/1000000+$A64*(Diagramme!C$4/1000)^2*PI()/4)/100000)</f>
        <v>3.8177726979624</v>
      </c>
      <c r="N64" s="30" t="n">
        <f aca="false">IF(J64&lt;0,Diagramme!C$6,(Diagramme!C$8*1000*(Diagramme!C$1/1000000-$A64*(Diagramme!C$4/1000)^2*PI()/4)+Diagramme!C$6/1000)*1000)</f>
        <v>309.221255477433</v>
      </c>
      <c r="O64" s="32" t="n">
        <f aca="false">(0.601*Diagramme!C$7*(Diagramme!C$5/1000)^2*PI()/4*K63^2)</f>
        <v>0.48487516053812</v>
      </c>
      <c r="P64" s="30" t="n">
        <f aca="false">IF(Diagramme!D$9&lt;$A64,-9.81-(0.601*Diagramme!D$7*(Diagramme!D$5/1000)^2*PI()/4*Q63^2)/T63*1000,(Diagramme!D$3/1000000-Diagramme!D$1/1000000)*Diagramme!D$2*100000/(Diagramme!D$3/1000000-Diagramme!D$1/1000000+$A64*(Diagramme!D$4/1000)^2*PI()/4)*(Diagramme!D$4/1000)^2*PI()/4/(Diagramme!D$8*1000*(Diagramme!D$1/1000000-$A64*(Diagramme!D$4/1000)^2*PI()/4)+Diagramme!D$6/1000)-9.81-(0.601*Diagramme!D$7*(Diagramme!D$5/1000)^2*PI()/4*Q63^2)/T63*1000)</f>
        <v>557.134031427261</v>
      </c>
      <c r="Q64" s="30" t="n">
        <f aca="false">IF((Q63^2+2*P64*($A64-$A63))&lt;0,0,SQRT(Q63^2+2*P64*($A64-$A63)))</f>
        <v>25.0161210267561</v>
      </c>
      <c r="R64" s="30" t="n">
        <f aca="false">(R63+1000*2*($A64-$A63)/(Q64+R63))</f>
        <v>39.6206015284127</v>
      </c>
      <c r="S64" s="31" t="n">
        <f aca="false">IF(P64=-9.81,0,(Diagramme!D$3/1000000-Diagramme!D$1/1000000)*Diagramme!D$2*100000/(Diagramme!D$3/1000000-Diagramme!D$1/1000000+$A64*(Diagramme!D$4/1000)^2*PI()/4)/100000)</f>
        <v>8.43523400942009</v>
      </c>
      <c r="T64" s="30" t="n">
        <f aca="false">IF(P64&lt;0,Diagramme!D$6,(Diagramme!D$8*1000*(Diagramme!D$1/1000000-$A64*(Diagramme!D$4/1000)^2*PI()/4)+Diagramme!D$6/1000)*1000)</f>
        <v>465.221255477433</v>
      </c>
      <c r="U64" s="32" t="n">
        <f aca="false">(0.601*Diagramme!D$7*(Diagramme!D$5/1000)^2*PI()/4*Q63^2)</f>
        <v>1.2546938569303</v>
      </c>
      <c r="V64" s="30" t="n">
        <f aca="false">IF(Diagramme!E$9&lt;$A64,-9.81-(0.601*Diagramme!E$7*(Diagramme!E$5/1000)^2*PI()/4*W63^2)/Z63*1000,(Diagramme!E$3/1000000-Diagramme!E$1/1000000)*Diagramme!E$2*100000/(Diagramme!E$3/1000000-Diagramme!E$1/1000000+$A64*(Diagramme!E$4/1000)^2*PI()/4)*(Diagramme!E$4/1000)^2*PI()/4/(Diagramme!E$8*1000*(Diagramme!E$1/1000000-$A64*(Diagramme!E$4/1000)^2*PI()/4)+Diagramme!E$6/1000)-9.81-(0.601*Diagramme!E$7*(Diagramme!E$5/1000)^2*PI()/4*W63^2)/Z63*1000)</f>
        <v>273.688036041253</v>
      </c>
      <c r="W64" s="30" t="n">
        <f aca="false">IF((W63^2+2*V64*($A64-$A63))&lt;0,0,SQRT(W63^2+2*V64*($A64-$A63)))</f>
        <v>17.5167146651347</v>
      </c>
      <c r="X64" s="30" t="n">
        <f aca="false">(X63+1000*2*($A64-$A63)/(W64+X63))</f>
        <v>43.2192543128328</v>
      </c>
      <c r="Y64" s="31" t="n">
        <f aca="false">IF(V64=-9.81,0,(Diagramme!E$3/1000000-Diagramme!E$1/1000000)*Diagramme!E$2*100000/(Diagramme!E$3/1000000-Diagramme!E$1/1000000+$A64*(Diagramme!E$4/1000)^2*PI()/4)/100000)</f>
        <v>4.21761700471004</v>
      </c>
      <c r="Z64" s="30" t="n">
        <f aca="false">IF(V64&lt;0,Diagramme!E$6,(Diagramme!E$8*1000*(Diagramme!E$1/1000000-$A64*(Diagramme!E$4/1000)^2*PI()/4)+Diagramme!E$6/1000)*1000)</f>
        <v>465.221255477433</v>
      </c>
      <c r="AA64" s="32" t="n">
        <f aca="false">(0.601*Diagramme!E$7*(Diagramme!E$5/1000)^2*PI()/4*W63^2)</f>
        <v>0.615159973710766</v>
      </c>
    </row>
    <row r="65" customFormat="false" ht="12.75" hidden="false" customHeight="false" outlineLevel="0" collapsed="false">
      <c r="A65" s="26" t="n">
        <f aca="false">A64+A$3</f>
        <v>0.63</v>
      </c>
      <c r="B65" s="30" t="n">
        <f aca="false">IF(Diagramme!B$9&lt;$A65,-9.81-(0.601*Diagramme!B$7*(Diagramme!B$5/1000)^2*PI()/4*C64^2)/H64*1000,(Diagramme!B$3/1000000-Diagramme!B$1/1000000)*Diagramme!B$2*100000/(Diagramme!B$3/1000000-Diagramme!B$1/1000000+$A65*(Diagramme!B$4/1000)^2*PI()/4)*(Diagramme!B$4/1000)^2*PI()/4/(Diagramme!B$8*1000*(Diagramme!B$1/1000000-$A65*(Diagramme!B$4/1000)^2*PI()/4)+Diagramme!B$6/1000)-9.81-(0.601*Diagramme!B$7*(Diagramme!B$5/1000)^2*PI()/4*C64^2)/H64*1000)</f>
        <v>767.680301798221</v>
      </c>
      <c r="C65" s="30" t="n">
        <f aca="false">IF((C64^2+2*B65*($A65-$A64))&lt;0,0,SQRT(C64^2+2*B65*($A65-$A64)))</f>
        <v>29.070153108053</v>
      </c>
      <c r="D65" s="30" t="n">
        <f aca="false">0.98*SQRT(2*G65*100000/(Diagramme!$B$8*1000))</f>
        <v>38.2238615822426</v>
      </c>
      <c r="E65" s="30" t="n">
        <f aca="false">IF(D65&gt;C65,B65,"x")</f>
        <v>767.680301798221</v>
      </c>
      <c r="F65" s="30" t="n">
        <f aca="false">(F64+1000*2*($A65-$A64)/(C65+F64))</f>
        <v>38.3714013384262</v>
      </c>
      <c r="G65" s="31" t="n">
        <f aca="false">IF(B65=-9.81,0,(Diagramme!B$3/1000000-Diagramme!B$1/1000000)*Diagramme!B$2*100000/(Diagramme!B$3/1000000-Diagramme!B$1/1000000+$A65*(Diagramme!B$4/1000)^2*PI()/4)/100000)</f>
        <v>7.60653682975033</v>
      </c>
      <c r="H65" s="30" t="n">
        <f aca="false">IF(B65&lt;0,Diagramme!B$6,(Diagramme!B$8*1000*(Diagramme!B$1/1000000-$A65*(Diagramme!B$4/1000)^2*PI()/4)+Diagramme!B$6/1000)*1000)</f>
        <v>306.079662823843</v>
      </c>
      <c r="I65" s="32" t="n">
        <f aca="false">(0.601*Diagramme!B$7*(Diagramme!B$5/1000)^2*PI()/4*C64^2)</f>
        <v>1.00261911402214</v>
      </c>
      <c r="J65" s="30" t="n">
        <f aca="false">IF(Diagramme!C$9&lt;$A65,-9.81-(0.601*Diagramme!C$7*(Diagramme!C$5/1000)^2*PI()/4*K64^2)/N64*1000,(Diagramme!C$3/1000000-Diagramme!C$1/1000000)*Diagramme!C$2*100000/(Diagramme!C$3/1000000-Diagramme!C$1/1000000+$A65*(Diagramme!C$4/1000)^2*PI()/4)*(Diagramme!C$4/1000)^2*PI()/4/(Diagramme!C$8*1000*(Diagramme!C$1/1000000-$A65*(Diagramme!C$4/1000)^2*PI()/4)+Diagramme!C$6/1000)-9.81-(0.601*Diagramme!C$7*(Diagramme!C$5/1000)^2*PI()/4*K64^2)/N64*1000)</f>
        <v>378.958871767728</v>
      </c>
      <c r="K65" s="30" t="n">
        <f aca="false">IF((K64^2+2*J65*($A65-$A64))&lt;0,0,SQRT(K64^2+2*J65*($A65-$A64)))</f>
        <v>20.4051262822857</v>
      </c>
      <c r="L65" s="30" t="n">
        <f aca="false">(L64+1000*2*($A65-$A64)/(K65+L64))</f>
        <v>42.197816053784</v>
      </c>
      <c r="M65" s="31" t="n">
        <f aca="false">IF(J65=-9.81,0,(Diagramme!C$3/1000000-Diagramme!C$1/1000000)*Diagramme!C$2*100000/(Diagramme!C$3/1000000-Diagramme!C$1/1000000+$A65*(Diagramme!C$4/1000)^2*PI()/4)/100000)</f>
        <v>3.80326841487517</v>
      </c>
      <c r="N65" s="30" t="n">
        <f aca="false">IF(J65&lt;0,Diagramme!C$6,(Diagramme!C$8*1000*(Diagramme!C$1/1000000-$A65*(Diagramme!C$4/1000)^2*PI()/4)+Diagramme!C$6/1000)*1000)</f>
        <v>306.079662823843</v>
      </c>
      <c r="O65" s="32" t="n">
        <f aca="false">(0.601*Diagramme!C$7*(Diagramme!C$5/1000)^2*PI()/4*K64^2)</f>
        <v>0.493974560236098</v>
      </c>
      <c r="P65" s="30" t="n">
        <f aca="false">IF(Diagramme!D$9&lt;$A65,-9.81-(0.601*Diagramme!D$7*(Diagramme!D$5/1000)^2*PI()/4*Q64^2)/T64*1000,(Diagramme!D$3/1000000-Diagramme!D$1/1000000)*Diagramme!D$2*100000/(Diagramme!D$3/1000000-Diagramme!D$1/1000000+$A65*(Diagramme!D$4/1000)^2*PI()/4)*(Diagramme!D$4/1000)^2*PI()/4/(Diagramme!D$8*1000*(Diagramme!D$1/1000000-$A65*(Diagramme!D$4/1000)^2*PI()/4)+Diagramme!D$6/1000)-9.81-(0.601*Diagramme!D$7*(Diagramme!D$5/1000)^2*PI()/4*Q64^2)/T64*1000)</f>
        <v>559.496055134973</v>
      </c>
      <c r="Q65" s="30" t="n">
        <f aca="false">IF((Q64^2+2*P65*($A65-$A64))&lt;0,0,SQRT(Q64^2+2*P65*($A65-$A64)))</f>
        <v>25.2387842878378</v>
      </c>
      <c r="R65" s="30" t="n">
        <f aca="false">(R64+1000*2*($A65-$A64)/(Q65+R64))</f>
        <v>39.9289609084516</v>
      </c>
      <c r="S65" s="31" t="n">
        <f aca="false">IF(P65=-9.81,0,(Diagramme!D$3/1000000-Diagramme!D$1/1000000)*Diagramme!D$2*100000/(Diagramme!D$3/1000000-Diagramme!D$1/1000000+$A65*(Diagramme!D$4/1000)^2*PI()/4)/100000)</f>
        <v>8.41399862411074</v>
      </c>
      <c r="T65" s="30" t="n">
        <f aca="false">IF(P65&lt;0,Diagramme!D$6,(Diagramme!D$8*1000*(Diagramme!D$1/1000000-$A65*(Diagramme!D$4/1000)^2*PI()/4)+Diagramme!D$6/1000)*1000)</f>
        <v>462.079662823843</v>
      </c>
      <c r="U65" s="32" t="n">
        <f aca="false">(0.601*Diagramme!D$7*(Diagramme!D$5/1000)^2*PI()/4*Q64^2)</f>
        <v>1.27743906624225</v>
      </c>
      <c r="V65" s="30" t="n">
        <f aca="false">IF(Diagramme!E$9&lt;$A65,-9.81-(0.601*Diagramme!E$7*(Diagramme!E$5/1000)^2*PI()/4*W64^2)/Z64*1000,(Diagramme!E$3/1000000-Diagramme!E$1/1000000)*Diagramme!E$2*100000/(Diagramme!E$3/1000000-Diagramme!E$1/1000000+$A65*(Diagramme!E$4/1000)^2*PI()/4)*(Diagramme!E$4/1000)^2*PI()/4/(Diagramme!E$8*1000*(Diagramme!E$1/1000000-$A65*(Diagramme!E$4/1000)^2*PI()/4)+Diagramme!E$6/1000)-9.81-(0.601*Diagramme!E$7*(Diagramme!E$5/1000)^2*PI()/4*W64^2)/Z64*1000)</f>
        <v>274.86965176149</v>
      </c>
      <c r="W65" s="30" t="n">
        <f aca="false">IF((W64^2+2*V65*($A65-$A64))&lt;0,0,SQRT(W64^2+2*V65*($A65-$A64)))</f>
        <v>17.6729365328735</v>
      </c>
      <c r="X65" s="30" t="n">
        <f aca="false">(X64+1000*2*($A65-$A64)/(W65+X64))</f>
        <v>43.5477036545666</v>
      </c>
      <c r="Y65" s="31" t="n">
        <f aca="false">IF(V65=-9.81,0,(Diagramme!E$3/1000000-Diagramme!E$1/1000000)*Diagramme!E$2*100000/(Diagramme!E$3/1000000-Diagramme!E$1/1000000+$A65*(Diagramme!E$4/1000)^2*PI()/4)/100000)</f>
        <v>4.20699931205537</v>
      </c>
      <c r="Z65" s="30" t="n">
        <f aca="false">IF(V65&lt;0,Diagramme!E$6,(Diagramme!E$8*1000*(Diagramme!E$1/1000000-$A65*(Diagramme!E$4/1000)^2*PI()/4)+Diagramme!E$6/1000)*1000)</f>
        <v>462.079662823843</v>
      </c>
      <c r="AA65" s="32" t="n">
        <f aca="false">(0.601*Diagramme!E$7*(Diagramme!E$5/1000)^2*PI()/4*W64^2)</f>
        <v>0.626333392160882</v>
      </c>
    </row>
    <row r="66" customFormat="false" ht="12.75" hidden="false" customHeight="false" outlineLevel="0" collapsed="false">
      <c r="A66" s="26" t="n">
        <f aca="false">A65+A$3</f>
        <v>0.64</v>
      </c>
      <c r="B66" s="30" t="n">
        <f aca="false">IF(Diagramme!B$9&lt;$A66,-9.81-(0.601*Diagramme!B$7*(Diagramme!B$5/1000)^2*PI()/4*C65^2)/H65*1000,(Diagramme!B$3/1000000-Diagramme!B$1/1000000)*Diagramme!B$2*100000/(Diagramme!B$3/1000000-Diagramme!B$1/1000000+$A66*(Diagramme!B$4/1000)^2*PI()/4)*(Diagramme!B$4/1000)^2*PI()/4/(Diagramme!B$8*1000*(Diagramme!B$1/1000000-$A66*(Diagramme!B$4/1000)^2*PI()/4)+Diagramme!B$6/1000)-9.81-(0.601*Diagramme!B$7*(Diagramme!B$5/1000)^2*PI()/4*C65^2)/H65*1000)</f>
        <v>772.697390424748</v>
      </c>
      <c r="C66" s="30" t="n">
        <f aca="false">IF((C65^2+2*B66*($A66-$A65))&lt;0,0,SQRT(C65^2+2*B66*($A66-$A65)))</f>
        <v>29.3347532720857</v>
      </c>
      <c r="D66" s="30" t="n">
        <f aca="false">0.98*SQRT(2*G66*100000/(Diagramme!$B$8*1000))</f>
        <v>38.1514587672781</v>
      </c>
      <c r="E66" s="30" t="n">
        <f aca="false">IF(D66&gt;C66,B66,"x")</f>
        <v>772.697390424748</v>
      </c>
      <c r="F66" s="30" t="n">
        <f aca="false">(F65+1000*2*($A66-$A65)/(C66+F65))</f>
        <v>38.6667954590206</v>
      </c>
      <c r="G66" s="31" t="n">
        <f aca="false">IF(B66=-9.81,0,(Diagramme!B$3/1000000-Diagramme!B$1/1000000)*Diagramme!B$2*100000/(Diagramme!B$3/1000000-Diagramme!B$1/1000000+$A66*(Diagramme!B$4/1000)^2*PI()/4)/100000)</f>
        <v>7.57774784501939</v>
      </c>
      <c r="H66" s="30" t="n">
        <f aca="false">IF(B66&lt;0,Diagramme!B$6,(Diagramme!B$8*1000*(Diagramme!B$1/1000000-$A66*(Diagramme!B$4/1000)^2*PI()/4)+Diagramme!B$6/1000)*1000)</f>
        <v>302.938070170253</v>
      </c>
      <c r="I66" s="32" t="n">
        <f aca="false">(0.601*Diagramme!B$7*(Diagramme!B$5/1000)^2*PI()/4*C65^2)</f>
        <v>1.02117213823535</v>
      </c>
      <c r="J66" s="30" t="n">
        <f aca="false">IF(Diagramme!C$9&lt;$A66,-9.81-(0.601*Diagramme!C$7*(Diagramme!C$5/1000)^2*PI()/4*K65^2)/N65*1000,(Diagramme!C$3/1000000-Diagramme!C$1/1000000)*Diagramme!C$2*100000/(Diagramme!C$3/1000000-Diagramme!C$1/1000000+$A66*(Diagramme!C$4/1000)^2*PI()/4)*(Diagramme!C$4/1000)^2*PI()/4/(Diagramme!C$8*1000*(Diagramme!C$1/1000000-$A66*(Diagramme!C$4/1000)^2*PI()/4)+Diagramme!C$6/1000)-9.81-(0.601*Diagramme!C$7*(Diagramme!C$5/1000)^2*PI()/4*K65^2)/N65*1000)</f>
        <v>381.468044970611</v>
      </c>
      <c r="K66" s="30" t="n">
        <f aca="false">IF((K65^2+2*J66*($A66-$A65))&lt;0,0,SQRT(K65^2+2*J66*($A66-$A65)))</f>
        <v>20.5912248177576</v>
      </c>
      <c r="L66" s="30" t="n">
        <f aca="false">(L65+1000*2*($A66-$A65)/(K66+L65))</f>
        <v>42.5163429769921</v>
      </c>
      <c r="M66" s="31" t="n">
        <f aca="false">IF(J66=-9.81,0,(Diagramme!C$3/1000000-Diagramme!C$1/1000000)*Diagramme!C$2*100000/(Diagramme!C$3/1000000-Diagramme!C$1/1000000+$A66*(Diagramme!C$4/1000)^2*PI()/4)/100000)</f>
        <v>3.7888739225097</v>
      </c>
      <c r="N66" s="30" t="n">
        <f aca="false">IF(J66&lt;0,Diagramme!C$6,(Diagramme!C$8*1000*(Diagramme!C$1/1000000-$A66*(Diagramme!C$4/1000)^2*PI()/4)+Diagramme!C$6/1000)*1000)</f>
        <v>302.938070170253</v>
      </c>
      <c r="O66" s="32" t="n">
        <f aca="false">(0.601*Diagramme!C$7*(Diagramme!C$5/1000)^2*PI()/4*K65^2)</f>
        <v>0.503133103326561</v>
      </c>
      <c r="P66" s="30" t="n">
        <f aca="false">IF(Diagramme!D$9&lt;$A66,-9.81-(0.601*Diagramme!D$7*(Diagramme!D$5/1000)^2*PI()/4*Q65^2)/T65*1000,(Diagramme!D$3/1000000-Diagramme!D$1/1000000)*Diagramme!D$2*100000/(Diagramme!D$3/1000000-Diagramme!D$1/1000000+$A66*(Diagramme!D$4/1000)^2*PI()/4)*(Diagramme!D$4/1000)^2*PI()/4/(Diagramme!D$8*1000*(Diagramme!D$1/1000000-$A66*(Diagramme!D$4/1000)^2*PI()/4)+Diagramme!D$6/1000)-9.81-(0.601*Diagramme!D$7*(Diagramme!D$5/1000)^2*PI()/4*Q65^2)/T65*1000)</f>
        <v>561.897514730627</v>
      </c>
      <c r="Q66" s="30" t="n">
        <f aca="false">IF((Q65^2+2*P66*($A66-$A65))&lt;0,0,SQRT(Q65^2+2*P66*($A66-$A65)))</f>
        <v>25.4604434883334</v>
      </c>
      <c r="R66" s="30" t="n">
        <f aca="false">(R65+1000*2*($A66-$A65)/(Q66+R65))</f>
        <v>40.2348208590736</v>
      </c>
      <c r="S66" s="31" t="n">
        <f aca="false">IF(P66=-9.81,0,(Diagramme!D$3/1000000-Diagramme!D$1/1000000)*Diagramme!D$2*100000/(Diagramme!D$3/1000000-Diagramme!D$1/1000000+$A66*(Diagramme!D$4/1000)^2*PI()/4)/100000)</f>
        <v>8.39286988888625</v>
      </c>
      <c r="T66" s="30" t="n">
        <f aca="false">IF(P66&lt;0,Diagramme!D$6,(Diagramme!D$8*1000*(Diagramme!D$1/1000000-$A66*(Diagramme!D$4/1000)^2*PI()/4)+Diagramme!D$6/1000)*1000)</f>
        <v>458.938070170253</v>
      </c>
      <c r="U66" s="32" t="n">
        <f aca="false">(0.601*Diagramme!D$7*(Diagramme!D$5/1000)^2*PI()/4*Q65^2)</f>
        <v>1.30028070607291</v>
      </c>
      <c r="V66" s="30" t="n">
        <f aca="false">IF(Diagramme!E$9&lt;$A66,-9.81-(0.601*Diagramme!E$7*(Diagramme!E$5/1000)^2*PI()/4*W65^2)/Z65*1000,(Diagramme!E$3/1000000-Diagramme!E$1/1000000)*Diagramme!E$2*100000/(Diagramme!E$3/1000000-Diagramme!E$1/1000000+$A66*(Diagramme!E$4/1000)^2*PI()/4)*(Diagramme!E$4/1000)^2*PI()/4/(Diagramme!E$8*1000*(Diagramme!E$1/1000000-$A66*(Diagramme!E$4/1000)^2*PI()/4)+Diagramme!E$6/1000)-9.81-(0.601*Diagramme!E$7*(Diagramme!E$5/1000)^2*PI()/4*W65^2)/Z65*1000)</f>
        <v>276.070993583493</v>
      </c>
      <c r="W66" s="30" t="n">
        <f aca="false">IF((W65^2+2*V66*($A66-$A65))&lt;0,0,SQRT(W65^2+2*V66*($A66-$A65)))</f>
        <v>17.8284633540484</v>
      </c>
      <c r="X66" s="30" t="n">
        <f aca="false">(X65+1000*2*($A66-$A65)/(W66+X65))</f>
        <v>43.8735630389949</v>
      </c>
      <c r="Y66" s="31" t="n">
        <f aca="false">IF(V66=-9.81,0,(Diagramme!E$3/1000000-Diagramme!E$1/1000000)*Diagramme!E$2*100000/(Diagramme!E$3/1000000-Diagramme!E$1/1000000+$A66*(Diagramme!E$4/1000)^2*PI()/4)/100000)</f>
        <v>4.19643494444312</v>
      </c>
      <c r="Z66" s="30" t="n">
        <f aca="false">IF(V66&lt;0,Diagramme!E$6,(Diagramme!E$8*1000*(Diagramme!E$1/1000000-$A66*(Diagramme!E$4/1000)^2*PI()/4)+Diagramme!E$6/1000)*1000)</f>
        <v>458.938070170253</v>
      </c>
      <c r="AA66" s="32" t="n">
        <f aca="false">(0.601*Diagramme!E$7*(Diagramme!E$5/1000)^2*PI()/4*W65^2)</f>
        <v>0.63755505052342</v>
      </c>
    </row>
    <row r="67" customFormat="false" ht="12.75" hidden="false" customHeight="false" outlineLevel="0" collapsed="false">
      <c r="A67" s="26" t="n">
        <f aca="false">A66+A$3</f>
        <v>0.65</v>
      </c>
      <c r="B67" s="30" t="n">
        <f aca="false">IF(Diagramme!B$9&lt;$A67,-9.81-(0.601*Diagramme!B$7*(Diagramme!B$5/1000)^2*PI()/4*C66^2)/H66*1000,(Diagramme!B$3/1000000-Diagramme!B$1/1000000)*Diagramme!B$2*100000/(Diagramme!B$3/1000000-Diagramme!B$1/1000000+$A67*(Diagramme!B$4/1000)^2*PI()/4)*(Diagramme!B$4/1000)^2*PI()/4/(Diagramme!B$8*1000*(Diagramme!B$1/1000000-$A67*(Diagramme!B$4/1000)^2*PI()/4)+Diagramme!B$6/1000)-9.81-(0.601*Diagramme!B$7*(Diagramme!B$5/1000)^2*PI()/4*C66^2)/H66*1000)</f>
        <v>777.841998046779</v>
      </c>
      <c r="C67" s="30" t="n">
        <f aca="false">IF((C66^2+2*B67*($A67-$A66))&lt;0,0,SQRT(C66^2+2*B67*($A67-$A66)))</f>
        <v>29.5987261464928</v>
      </c>
      <c r="D67" s="30" t="n">
        <f aca="false">0.98*SQRT(2*G67*100000/(Diagramme!$B$8*1000))</f>
        <v>38.0794658313457</v>
      </c>
      <c r="E67" s="30" t="n">
        <f aca="false">IF(D67&gt;C67,B67,"x")</f>
        <v>777.841998046779</v>
      </c>
      <c r="F67" s="30" t="n">
        <f aca="false">(F66+1000*2*($A67-$A66)/(C67+F66))</f>
        <v>38.9597691231724</v>
      </c>
      <c r="G67" s="31" t="n">
        <f aca="false">IF(B67=-9.81,0,(Diagramme!B$3/1000000-Diagramme!B$1/1000000)*Diagramme!B$2*100000/(Diagramme!B$3/1000000-Diagramme!B$1/1000000+$A67*(Diagramme!B$4/1000)^2*PI()/4)/100000)</f>
        <v>7.54917595793745</v>
      </c>
      <c r="H67" s="30" t="n">
        <f aca="false">IF(B67&lt;0,Diagramme!B$6,(Diagramme!B$8*1000*(Diagramme!B$1/1000000-$A67*(Diagramme!B$4/1000)^2*PI()/4)+Diagramme!B$6/1000)*1000)</f>
        <v>299.796477516663</v>
      </c>
      <c r="I67" s="32" t="n">
        <f aca="false">(0.601*Diagramme!B$7*(Diagramme!B$5/1000)^2*PI()/4*C66^2)</f>
        <v>1.03984641366023</v>
      </c>
      <c r="J67" s="30" t="n">
        <f aca="false">IF(Diagramme!C$9&lt;$A67,-9.81-(0.601*Diagramme!C$7*(Diagramme!C$5/1000)^2*PI()/4*K66^2)/N66*1000,(Diagramme!C$3/1000000-Diagramme!C$1/1000000)*Diagramme!C$2*100000/(Diagramme!C$3/1000000-Diagramme!C$1/1000000+$A67*(Diagramme!C$4/1000)^2*PI()/4)*(Diagramme!C$4/1000)^2*PI()/4/(Diagramme!C$8*1000*(Diagramme!C$1/1000000-$A67*(Diagramme!C$4/1000)^2*PI()/4)+Diagramme!C$6/1000)-9.81-(0.601*Diagramme!C$7*(Diagramme!C$5/1000)^2*PI()/4*K66^2)/N66*1000)</f>
        <v>384.040990664765</v>
      </c>
      <c r="K67" s="30" t="n">
        <f aca="false">IF((K66^2+2*J67*($A67-$A66))&lt;0,0,SQRT(K66^2+2*J67*($A67-$A66)))</f>
        <v>20.7768948427991</v>
      </c>
      <c r="L67" s="30" t="n">
        <f aca="false">(L66+1000*2*($A67-$A66)/(K67+L66))</f>
        <v>42.8323324995528</v>
      </c>
      <c r="M67" s="31" t="n">
        <f aca="false">IF(J67=-9.81,0,(Diagramme!C$3/1000000-Diagramme!C$1/1000000)*Diagramme!C$2*100000/(Diagramme!C$3/1000000-Diagramme!C$1/1000000+$A67*(Diagramme!C$4/1000)^2*PI()/4)/100000)</f>
        <v>3.77458797896872</v>
      </c>
      <c r="N67" s="30" t="n">
        <f aca="false">IF(J67&lt;0,Diagramme!C$6,(Diagramme!C$8*1000*(Diagramme!C$1/1000000-$A67*(Diagramme!C$4/1000)^2*PI()/4)+Diagramme!C$6/1000)*1000)</f>
        <v>299.796477516663</v>
      </c>
      <c r="O67" s="32" t="n">
        <f aca="false">(0.601*Diagramme!C$7*(Diagramme!C$5/1000)^2*PI()/4*K66^2)</f>
        <v>0.51235228722164</v>
      </c>
      <c r="P67" s="30" t="n">
        <f aca="false">IF(Diagramme!D$9&lt;$A67,-9.81-(0.601*Diagramme!D$7*(Diagramme!D$5/1000)^2*PI()/4*Q66^2)/T66*1000,(Diagramme!D$3/1000000-Diagramme!D$1/1000000)*Diagramme!D$2*100000/(Diagramme!D$3/1000000-Diagramme!D$1/1000000+$A67*(Diagramme!D$4/1000)^2*PI()/4)*(Diagramme!D$4/1000)^2*PI()/4/(Diagramme!D$8*1000*(Diagramme!D$1/1000000-$A67*(Diagramme!D$4/1000)^2*PI()/4)+Diagramme!D$6/1000)-9.81-(0.601*Diagramme!D$7*(Diagramme!D$5/1000)^2*PI()/4*Q66^2)/T66*1000)</f>
        <v>564.33916706552</v>
      </c>
      <c r="Q67" s="30" t="n">
        <f aca="false">IF((Q66^2+2*P67*($A67-$A66))&lt;0,0,SQRT(Q66^2+2*P67*($A67-$A66)))</f>
        <v>25.68114027772</v>
      </c>
      <c r="R67" s="30" t="n">
        <f aca="false">(R66+1000*2*($A67-$A66)/(Q67+R66))</f>
        <v>40.53823750741</v>
      </c>
      <c r="S67" s="31" t="n">
        <f aca="false">IF(P67=-9.81,0,(Diagramme!D$3/1000000-Diagramme!D$1/1000000)*Diagramme!D$2*100000/(Diagramme!D$3/1000000-Diagramme!D$1/1000000+$A67*(Diagramme!D$4/1000)^2*PI()/4)/100000)</f>
        <v>8.37184700231896</v>
      </c>
      <c r="T67" s="30" t="n">
        <f aca="false">IF(P67&lt;0,Diagramme!D$6,(Diagramme!D$8*1000*(Diagramme!D$1/1000000-$A67*(Diagramme!D$4/1000)^2*PI()/4)+Diagramme!D$6/1000)*1000)</f>
        <v>455.796477516663</v>
      </c>
      <c r="U67" s="32" t="n">
        <f aca="false">(0.601*Diagramme!D$7*(Diagramme!D$5/1000)^2*PI()/4*Q66^2)</f>
        <v>1.32322038640741</v>
      </c>
      <c r="V67" s="30" t="n">
        <f aca="false">IF(Diagramme!E$9&lt;$A67,-9.81-(0.601*Diagramme!E$7*(Diagramme!E$5/1000)^2*PI()/4*W66^2)/Z66*1000,(Diagramme!E$3/1000000-Diagramme!E$1/1000000)*Diagramme!E$2*100000/(Diagramme!E$3/1000000-Diagramme!E$1/1000000+$A67*(Diagramme!E$4/1000)^2*PI()/4)*(Diagramme!E$4/1000)^2*PI()/4/(Diagramme!E$8*1000*(Diagramme!E$1/1000000-$A67*(Diagramme!E$4/1000)^2*PI()/4)+Diagramme!E$6/1000)-9.81-(0.601*Diagramme!E$7*(Diagramme!E$5/1000)^2*PI()/4*W66^2)/Z66*1000)</f>
        <v>277.292440099714</v>
      </c>
      <c r="W67" s="30" t="n">
        <f aca="false">IF((W66^2+2*V67*($A67-$A66))&lt;0,0,SQRT(W66^2+2*V67*($A67-$A66)))</f>
        <v>17.9833243414181</v>
      </c>
      <c r="X67" s="30" t="n">
        <f aca="false">(X66+1000*2*($A67-$A66)/(W67+X66))</f>
        <v>44.1968900094744</v>
      </c>
      <c r="Y67" s="31" t="n">
        <f aca="false">IF(V67=-9.81,0,(Diagramme!E$3/1000000-Diagramme!E$1/1000000)*Diagramme!E$2*100000/(Diagramme!E$3/1000000-Diagramme!E$1/1000000+$A67*(Diagramme!E$4/1000)^2*PI()/4)/100000)</f>
        <v>4.18592350115948</v>
      </c>
      <c r="Z67" s="30" t="n">
        <f aca="false">IF(V67&lt;0,Diagramme!E$6,(Diagramme!E$8*1000*(Diagramme!E$1/1000000-$A67*(Diagramme!E$4/1000)^2*PI()/4)+Diagramme!E$6/1000)*1000)</f>
        <v>455.796477516663</v>
      </c>
      <c r="AA67" s="32" t="n">
        <f aca="false">(0.601*Diagramme!E$7*(Diagramme!E$5/1000)^2*PI()/4*W66^2)</f>
        <v>0.648825754124008</v>
      </c>
    </row>
    <row r="68" customFormat="false" ht="12.75" hidden="false" customHeight="false" outlineLevel="0" collapsed="false">
      <c r="A68" s="26" t="n">
        <f aca="false">A67+A$3</f>
        <v>0.66</v>
      </c>
      <c r="B68" s="30" t="n">
        <f aca="false">IF(Diagramme!B$9&lt;$A68,-9.81-(0.601*Diagramme!B$7*(Diagramme!B$5/1000)^2*PI()/4*C67^2)/H67*1000,(Diagramme!B$3/1000000-Diagramme!B$1/1000000)*Diagramme!B$2*100000/(Diagramme!B$3/1000000-Diagramme!B$1/1000000+$A68*(Diagramme!B$4/1000)^2*PI()/4)*(Diagramme!B$4/1000)^2*PI()/4/(Diagramme!B$8*1000*(Diagramme!B$1/1000000-$A68*(Diagramme!B$4/1000)^2*PI()/4)+Diagramme!B$6/1000)-9.81-(0.601*Diagramme!B$7*(Diagramme!B$5/1000)^2*PI()/4*C67^2)/H67*1000)</f>
        <v>783.117907384017</v>
      </c>
      <c r="C68" s="30" t="n">
        <f aca="false">IF((C67^2+2*B68*($A68-$A67))&lt;0,0,SQRT(C67^2+2*B68*($A68-$A67)))</f>
        <v>29.8621323358322</v>
      </c>
      <c r="D68" s="30" t="n">
        <f aca="false">0.98*SQRT(2*G68*100000/(Diagramme!$B$8*1000))</f>
        <v>38.0078789217116</v>
      </c>
      <c r="E68" s="30" t="n">
        <f aca="false">IF(D68&gt;C68,B68,"x")</f>
        <v>783.117907384017</v>
      </c>
      <c r="F68" s="30" t="n">
        <f aca="false">(F67+1000*2*($A68-$A67)/(C68+F67))</f>
        <v>39.2503742877495</v>
      </c>
      <c r="G68" s="31" t="n">
        <f aca="false">IF(B68=-9.81,0,(Diagramme!B$3/1000000-Diagramme!B$1/1000000)*Diagramme!B$2*100000/(Diagramme!B$3/1000000-Diagramme!B$1/1000000+$A68*(Diagramme!B$4/1000)^2*PI()/4)/100000)</f>
        <v>7.52081872202984</v>
      </c>
      <c r="H68" s="30" t="n">
        <f aca="false">IF(B68&lt;0,Diagramme!B$6,(Diagramme!B$8*1000*(Diagramme!B$1/1000000-$A68*(Diagramme!B$4/1000)^2*PI()/4)+Diagramme!B$6/1000)*1000)</f>
        <v>296.654884863074</v>
      </c>
      <c r="I68" s="32" t="n">
        <f aca="false">(0.601*Diagramme!B$7*(Diagramme!B$5/1000)^2*PI()/4*C67^2)</f>
        <v>1.05864502213047</v>
      </c>
      <c r="J68" s="30" t="n">
        <f aca="false">IF(Diagramme!C$9&lt;$A68,-9.81-(0.601*Diagramme!C$7*(Diagramme!C$5/1000)^2*PI()/4*K67^2)/N67*1000,(Diagramme!C$3/1000000-Diagramme!C$1/1000000)*Diagramme!C$2*100000/(Diagramme!C$3/1000000-Diagramme!C$1/1000000+$A68*(Diagramme!C$4/1000)^2*PI()/4)*(Diagramme!C$4/1000)^2*PI()/4/(Diagramme!C$8*1000*(Diagramme!C$1/1000000-$A68*(Diagramme!C$4/1000)^2*PI()/4)+Diagramme!C$6/1000)-9.81-(0.601*Diagramme!C$7*(Diagramme!C$5/1000)^2*PI()/4*K67^2)/N67*1000)</f>
        <v>386.679600617472</v>
      </c>
      <c r="K68" s="30" t="n">
        <f aca="false">IF((K67^2+2*J68*($A68-$A67))&lt;0,0,SQRT(K67^2+2*J68*($A68-$A67)))</f>
        <v>20.9621790690062</v>
      </c>
      <c r="L68" s="30" t="n">
        <f aca="false">(L67+1000*2*($A68-$A67)/(K68+L67))</f>
        <v>43.145839092961</v>
      </c>
      <c r="M68" s="31" t="n">
        <f aca="false">IF(J68=-9.81,0,(Diagramme!C$3/1000000-Diagramme!C$1/1000000)*Diagramme!C$2*100000/(Diagramme!C$3/1000000-Diagramme!C$1/1000000+$A68*(Diagramme!C$4/1000)^2*PI()/4)/100000)</f>
        <v>3.76040936101492</v>
      </c>
      <c r="N68" s="30" t="n">
        <f aca="false">IF(J68&lt;0,Diagramme!C$6,(Diagramme!C$8*1000*(Diagramme!C$1/1000000-$A68*(Diagramme!C$4/1000)^2*PI()/4)+Diagramme!C$6/1000)*1000)</f>
        <v>296.654884863074</v>
      </c>
      <c r="O68" s="32" t="n">
        <f aca="false">(0.601*Diagramme!C$7*(Diagramme!C$5/1000)^2*PI()/4*K67^2)</f>
        <v>0.521633653152198</v>
      </c>
      <c r="P68" s="30" t="n">
        <f aca="false">IF(Diagramme!D$9&lt;$A68,-9.81-(0.601*Diagramme!D$7*(Diagramme!D$5/1000)^2*PI()/4*Q67^2)/T67*1000,(Diagramme!D$3/1000000-Diagramme!D$1/1000000)*Diagramme!D$2*100000/(Diagramme!D$3/1000000-Diagramme!D$1/1000000+$A68*(Diagramme!D$4/1000)^2*PI()/4)*(Diagramme!D$4/1000)^2*PI()/4/(Diagramme!D$8*1000*(Diagramme!D$1/1000000-$A68*(Diagramme!D$4/1000)^2*PI()/4)+Diagramme!D$6/1000)-9.81-(0.601*Diagramme!D$7*(Diagramme!D$5/1000)^2*PI()/4*Q67^2)/T67*1000)</f>
        <v>566.821790495451</v>
      </c>
      <c r="Q68" s="30" t="n">
        <f aca="false">IF((Q67^2+2*P68*($A68-$A67))&lt;0,0,SQRT(Q67^2+2*P68*($A68-$A67)))</f>
        <v>25.9009150759937</v>
      </c>
      <c r="R68" s="30" t="n">
        <f aca="false">(R67+1000*2*($A68-$A67)/(Q68+R67))</f>
        <v>40.8392648267289</v>
      </c>
      <c r="S68" s="31" t="n">
        <f aca="false">IF(P68=-9.81,0,(Diagramme!D$3/1000000-Diagramme!D$1/1000000)*Diagramme!D$2*100000/(Diagramme!D$3/1000000-Diagramme!D$1/1000000+$A68*(Diagramme!D$4/1000)^2*PI()/4)/100000)</f>
        <v>8.350929170991</v>
      </c>
      <c r="T68" s="30" t="n">
        <f aca="false">IF(P68&lt;0,Diagramme!D$6,(Diagramme!D$8*1000*(Diagramme!D$1/1000000-$A68*(Diagramme!D$4/1000)^2*PI()/4)+Diagramme!D$6/1000)*1000)</f>
        <v>452.654884863074</v>
      </c>
      <c r="U68" s="32" t="n">
        <f aca="false">(0.601*Diagramme!D$7*(Diagramme!D$5/1000)^2*PI()/4*Q67^2)</f>
        <v>1.34625974812969</v>
      </c>
      <c r="V68" s="30" t="n">
        <f aca="false">IF(Diagramme!E$9&lt;$A68,-9.81-(0.601*Diagramme!E$7*(Diagramme!E$5/1000)^2*PI()/4*W67^2)/Z67*1000,(Diagramme!E$3/1000000-Diagramme!E$1/1000000)*Diagramme!E$2*100000/(Diagramme!E$3/1000000-Diagramme!E$1/1000000+$A68*(Diagramme!E$4/1000)^2*PI()/4)*(Diagramme!E$4/1000)^2*PI()/4/(Diagramme!E$8*1000*(Diagramme!E$1/1000000-$A68*(Diagramme!E$4/1000)^2*PI()/4)+Diagramme!E$6/1000)-9.81-(0.601*Diagramme!E$7*(Diagramme!E$5/1000)^2*PI()/4*W67^2)/Z67*1000)</f>
        <v>278.534380659441</v>
      </c>
      <c r="W68" s="30" t="n">
        <f aca="false">IF((W67^2+2*V68*($A68-$A67))&lt;0,0,SQRT(W67^2+2*V68*($A68-$A67)))</f>
        <v>18.1375478491948</v>
      </c>
      <c r="X68" s="30" t="n">
        <f aca="false">(X67+1000*2*($A68-$A67)/(W68+X67))</f>
        <v>44.5177399390967</v>
      </c>
      <c r="Y68" s="31" t="n">
        <f aca="false">IF(V68=-9.81,0,(Diagramme!E$3/1000000-Diagramme!E$1/1000000)*Diagramme!E$2*100000/(Diagramme!E$3/1000000-Diagramme!E$1/1000000+$A68*(Diagramme!E$4/1000)^2*PI()/4)/100000)</f>
        <v>4.1754645854955</v>
      </c>
      <c r="Z68" s="30" t="n">
        <f aca="false">IF(V68&lt;0,Diagramme!E$6,(Diagramme!E$8*1000*(Diagramme!E$1/1000000-$A68*(Diagramme!E$4/1000)^2*PI()/4)+Diagramme!E$6/1000)*1000)</f>
        <v>452.654884863074</v>
      </c>
      <c r="AA68" s="32" t="n">
        <f aca="false">(0.601*Diagramme!E$7*(Diagramme!E$5/1000)^2*PI()/4*W67^2)</f>
        <v>0.660146323744453</v>
      </c>
    </row>
    <row r="69" customFormat="false" ht="12.75" hidden="false" customHeight="false" outlineLevel="0" collapsed="false">
      <c r="A69" s="26" t="n">
        <f aca="false">A68+A$3</f>
        <v>0.67</v>
      </c>
      <c r="B69" s="30" t="n">
        <f aca="false">IF(Diagramme!B$9&lt;$A69,-9.81-(0.601*Diagramme!B$7*(Diagramme!B$5/1000)^2*PI()/4*C68^2)/H68*1000,(Diagramme!B$3/1000000-Diagramme!B$1/1000000)*Diagramme!B$2*100000/(Diagramme!B$3/1000000-Diagramme!B$1/1000000+$A69*(Diagramme!B$4/1000)^2*PI()/4)*(Diagramme!B$4/1000)^2*PI()/4/(Diagramme!B$8*1000*(Diagramme!B$1/1000000-$A69*(Diagramme!B$4/1000)^2*PI()/4)+Diagramme!B$6/1000)-9.81-(0.601*Diagramme!B$7*(Diagramme!B$5/1000)^2*PI()/4*C68^2)/H68*1000)</f>
        <v>788.529066757851</v>
      </c>
      <c r="C69" s="30" t="n">
        <f aca="false">IF((C68^2+2*B69*($A69-$A68))&lt;0,0,SQRT(C68^2+2*B69*($A69-$A68)))</f>
        <v>30.1250316012766</v>
      </c>
      <c r="D69" s="30" t="n">
        <f aca="false">0.98*SQRT(2*G69*100000/(Diagramme!$B$8*1000))</f>
        <v>37.9366942361527</v>
      </c>
      <c r="E69" s="30" t="n">
        <f aca="false">IF(D69&gt;C69,B69,"x")</f>
        <v>788.529066757851</v>
      </c>
      <c r="F69" s="30" t="n">
        <f aca="false">(F68+1000*2*($A69-$A68)/(C69+F68))</f>
        <v>39.538660889373</v>
      </c>
      <c r="G69" s="31" t="n">
        <f aca="false">IF(B69=-9.81,0,(Diagramme!B$3/1000000-Diagramme!B$1/1000000)*Diagramme!B$2*100000/(Diagramme!B$3/1000000-Diagramme!B$1/1000000+$A69*(Diagramme!B$4/1000)^2*PI()/4)/100000)</f>
        <v>7.49267372744345</v>
      </c>
      <c r="H69" s="30" t="n">
        <f aca="false">IF(B69&lt;0,Diagramme!B$6,(Diagramme!B$8*1000*(Diagramme!B$1/1000000-$A69*(Diagramme!B$4/1000)^2*PI()/4)+Diagramme!B$6/1000)*1000)</f>
        <v>293.513292209484</v>
      </c>
      <c r="I69" s="32" t="n">
        <f aca="false">(0.601*Diagramme!B$7*(Diagramme!B$5/1000)^2*PI()/4*C68^2)</f>
        <v>1.07757113689916</v>
      </c>
      <c r="J69" s="30" t="n">
        <f aca="false">IF(Diagramme!C$9&lt;$A69,-9.81-(0.601*Diagramme!C$7*(Diagramme!C$5/1000)^2*PI()/4*K68^2)/N68*1000,(Diagramme!C$3/1000000-Diagramme!C$1/1000000)*Diagramme!C$2*100000/(Diagramme!C$3/1000000-Diagramme!C$1/1000000+$A69*(Diagramme!C$4/1000)^2*PI()/4)*(Diagramme!C$4/1000)^2*PI()/4/(Diagramme!C$8*1000*(Diagramme!C$1/1000000-$A69*(Diagramme!C$4/1000)^2*PI()/4)+Diagramme!C$6/1000)-9.81-(0.601*Diagramme!C$7*(Diagramme!C$5/1000)^2*PI()/4*K68^2)/N68*1000)</f>
        <v>389.385849414087</v>
      </c>
      <c r="K69" s="30" t="n">
        <f aca="false">IF((K68^2+2*J69*($A69-$A68))&lt;0,0,SQRT(K68^2+2*J69*($A69-$A68)))</f>
        <v>21.1471196220517</v>
      </c>
      <c r="L69" s="30" t="n">
        <f aca="false">(L68+1000*2*($A69-$A68)/(K69+L68))</f>
        <v>43.4569151485623</v>
      </c>
      <c r="M69" s="31" t="n">
        <f aca="false">IF(J69=-9.81,0,(Diagramme!C$3/1000000-Diagramme!C$1/1000000)*Diagramme!C$2*100000/(Diagramme!C$3/1000000-Diagramme!C$1/1000000+$A69*(Diagramme!C$4/1000)^2*PI()/4)/100000)</f>
        <v>3.74633686372173</v>
      </c>
      <c r="N69" s="30" t="n">
        <f aca="false">IF(J69&lt;0,Diagramme!C$6,(Diagramme!C$8*1000*(Diagramme!C$1/1000000-$A69*(Diagramme!C$4/1000)^2*PI()/4)+Diagramme!C$6/1000)*1000)</f>
        <v>293.513292209484</v>
      </c>
      <c r="O69" s="32" t="n">
        <f aca="false">(0.601*Diagramme!C$7*(Diagramme!C$5/1000)^2*PI()/4*K68^2)</f>
        <v>0.530978788068656</v>
      </c>
      <c r="P69" s="30" t="n">
        <f aca="false">IF(Diagramme!D$9&lt;$A69,-9.81-(0.601*Diagramme!D$7*(Diagramme!D$5/1000)^2*PI()/4*Q68^2)/T68*1000,(Diagramme!D$3/1000000-Diagramme!D$1/1000000)*Diagramme!D$2*100000/(Diagramme!D$3/1000000-Diagramme!D$1/1000000+$A69*(Diagramme!D$4/1000)^2*PI()/4)*(Diagramme!D$4/1000)^2*PI()/4/(Diagramme!D$8*1000*(Diagramme!D$1/1000000-$A69*(Diagramme!D$4/1000)^2*PI()/4)+Diagramme!D$6/1000)-9.81-(0.601*Diagramme!D$7*(Diagramme!D$5/1000)^2*PI()/4*Q68^2)/T68*1000)</f>
        <v>569.346185623459</v>
      </c>
      <c r="Q69" s="30" t="n">
        <f aca="false">IF((Q68^2+2*P69*($A69-$A68))&lt;0,0,SQRT(Q68^2+2*P69*($A69-$A68)))</f>
        <v>26.1198071487197</v>
      </c>
      <c r="R69" s="30" t="n">
        <f aca="false">(R68+1000*2*($A69-$A68)/(Q69+R68))</f>
        <v>41.1379547489448</v>
      </c>
      <c r="S69" s="31" t="n">
        <f aca="false">IF(P69=-9.81,0,(Diagramme!D$3/1000000-Diagramme!D$1/1000000)*Diagramme!D$2*100000/(Diagramme!D$3/1000000-Diagramme!D$1/1000000+$A69*(Diagramme!D$4/1000)^2*PI()/4)/100000)</f>
        <v>8.33011560939445</v>
      </c>
      <c r="T69" s="30" t="n">
        <f aca="false">IF(P69&lt;0,Diagramme!D$6,(Diagramme!D$8*1000*(Diagramme!D$1/1000000-$A69*(Diagramme!D$4/1000)^2*PI()/4)+Diagramme!D$6/1000)*1000)</f>
        <v>449.513292209484</v>
      </c>
      <c r="U69" s="32" t="n">
        <f aca="false">(0.601*Diagramme!D$7*(Diagramme!D$5/1000)^2*PI()/4*Q68^2)</f>
        <v>1.36940046390031</v>
      </c>
      <c r="V69" s="30" t="n">
        <f aca="false">IF(Diagramme!E$9&lt;$A69,-9.81-(0.601*Diagramme!E$7*(Diagramme!E$5/1000)^2*PI()/4*W68^2)/Z68*1000,(Diagramme!E$3/1000000-Diagramme!E$1/1000000)*Diagramme!E$2*100000/(Diagramme!E$3/1000000-Diagramme!E$1/1000000+$A69*(Diagramme!E$4/1000)^2*PI()/4)*(Diagramme!E$4/1000)^2*PI()/4/(Diagramme!E$8*1000*(Diagramme!E$1/1000000-$A69*(Diagramme!E$4/1000)^2*PI()/4)+Diagramme!E$6/1000)-9.81-(0.601*Diagramme!E$7*(Diagramme!E$5/1000)^2*PI()/4*W68^2)/Z68*1000)</f>
        <v>279.797215740321</v>
      </c>
      <c r="W69" s="30" t="n">
        <f aca="false">IF((W68^2+2*V69*($A69-$A68))&lt;0,0,SQRT(W68^2+2*V69*($A69-$A68)))</f>
        <v>18.2911614255803</v>
      </c>
      <c r="X69" s="30" t="n">
        <f aca="false">(X68+1000*2*($A69-$A68)/(W69+X68))</f>
        <v>44.8361661424764</v>
      </c>
      <c r="Y69" s="31" t="n">
        <f aca="false">IF(V69=-9.81,0,(Diagramme!E$3/1000000-Diagramme!E$1/1000000)*Diagramme!E$2*100000/(Diagramme!E$3/1000000-Diagramme!E$1/1000000+$A69*(Diagramme!E$4/1000)^2*PI()/4)/100000)</f>
        <v>4.16505780469723</v>
      </c>
      <c r="Z69" s="30" t="n">
        <f aca="false">IF(V69&lt;0,Diagramme!E$6,(Diagramme!E$8*1000*(Diagramme!E$1/1000000-$A69*(Diagramme!E$4/1000)^2*PI()/4)+Diagramme!E$6/1000)*1000)</f>
        <v>449.513292209484</v>
      </c>
      <c r="AA69" s="32" t="n">
        <f aca="false">(0.601*Diagramme!E$7*(Diagramme!E$5/1000)^2*PI()/4*W68^2)</f>
        <v>0.671517596061899</v>
      </c>
    </row>
    <row r="70" customFormat="false" ht="12.75" hidden="false" customHeight="false" outlineLevel="0" collapsed="false">
      <c r="A70" s="26" t="n">
        <f aca="false">A69+A$3</f>
        <v>0.68</v>
      </c>
      <c r="B70" s="30" t="n">
        <f aca="false">IF(Diagramme!B$9&lt;$A70,-9.81-(0.601*Diagramme!B$7*(Diagramme!B$5/1000)^2*PI()/4*C69^2)/H69*1000,(Diagramme!B$3/1000000-Diagramme!B$1/1000000)*Diagramme!B$2*100000/(Diagramme!B$3/1000000-Diagramme!B$1/1000000+$A70*(Diagramme!B$4/1000)^2*PI()/4)*(Diagramme!B$4/1000)^2*PI()/4/(Diagramme!B$8*1000*(Diagramme!B$1/1000000-$A70*(Diagramme!B$4/1000)^2*PI()/4)+Diagramme!B$6/1000)-9.81-(0.601*Diagramme!B$7*(Diagramme!B$5/1000)^2*PI()/4*C69^2)/H69*1000)</f>
        <v>794.079598964501</v>
      </c>
      <c r="C70" s="30" t="n">
        <f aca="false">IF((C69^2+2*B70*($A70-$A69))&lt;0,0,SQRT(C69^2+2*B70*($A70-$A69)))</f>
        <v>30.3874829651487</v>
      </c>
      <c r="D70" s="30" t="n">
        <f aca="false">0.98*SQRT(2*G70*100000/(Diagramme!$B$8*1000))</f>
        <v>37.8659080221077</v>
      </c>
      <c r="E70" s="30" t="n">
        <f aca="false">IF(D70&gt;C70,B70,"x")</f>
        <v>794.079598964501</v>
      </c>
      <c r="F70" s="30" t="n">
        <f aca="false">(F69+1000*2*($A70-$A69)/(C70+F69))</f>
        <v>39.8246769471383</v>
      </c>
      <c r="G70" s="31" t="n">
        <f aca="false">IF(B70=-9.81,0,(Diagramme!B$3/1000000-Diagramme!B$1/1000000)*Diagramme!B$2*100000/(Diagramme!B$3/1000000-Diagramme!B$1/1000000+$A70*(Diagramme!B$4/1000)^2*PI()/4)/100000)</f>
        <v>7.46473860026404</v>
      </c>
      <c r="H70" s="30" t="n">
        <f aca="false">IF(B70&lt;0,Diagramme!B$6,(Diagramme!B$8*1000*(Diagramme!B$1/1000000-$A70*(Diagramme!B$4/1000)^2*PI()/4)+Diagramme!B$6/1000)*1000)</f>
        <v>290.371699555894</v>
      </c>
      <c r="I70" s="32" t="n">
        <f aca="false">(0.601*Diagramme!B$7*(Diagramme!B$5/1000)^2*PI()/4*C69^2)</f>
        <v>1.09662802664104</v>
      </c>
      <c r="J70" s="30" t="n">
        <f aca="false">IF(Diagramme!C$9&lt;$A70,-9.81-(0.601*Diagramme!C$7*(Diagramme!C$5/1000)^2*PI()/4*K69^2)/N69*1000,(Diagramme!C$3/1000000-Diagramme!C$1/1000000)*Diagramme!C$2*100000/(Diagramme!C$3/1000000-Diagramme!C$1/1000000+$A70*(Diagramme!C$4/1000)^2*PI()/4)*(Diagramme!C$4/1000)^2*PI()/4/(Diagramme!C$8*1000*(Diagramme!C$1/1000000-$A70*(Diagramme!C$4/1000)^2*PI()/4)+Diagramme!C$6/1000)-9.81-(0.601*Diagramme!C$7*(Diagramme!C$5/1000)^2*PI()/4*K69^2)/N69*1000)</f>
        <v>392.161798895525</v>
      </c>
      <c r="K70" s="30" t="n">
        <f aca="false">IF((K69^2+2*J70*($A70-$A69))&lt;0,0,SQRT(K69^2+2*J70*($A70-$A69)))</f>
        <v>21.3317581152439</v>
      </c>
      <c r="L70" s="30" t="n">
        <f aca="false">(L69+1000*2*($A70-$A69)/(K70+L69))</f>
        <v>43.7656110824729</v>
      </c>
      <c r="M70" s="31" t="n">
        <f aca="false">IF(J70=-9.81,0,(Diagramme!C$3/1000000-Diagramme!C$1/1000000)*Diagramme!C$2*100000/(Diagramme!C$3/1000000-Diagramme!C$1/1000000+$A70*(Diagramme!C$4/1000)^2*PI()/4)/100000)</f>
        <v>3.73236930013202</v>
      </c>
      <c r="N70" s="30" t="n">
        <f aca="false">IF(J70&lt;0,Diagramme!C$6,(Diagramme!C$8*1000*(Diagramme!C$1/1000000-$A70*(Diagramme!C$4/1000)^2*PI()/4)+Diagramme!C$6/1000)*1000)</f>
        <v>290.371699555894</v>
      </c>
      <c r="O70" s="32" t="n">
        <f aca="false">(0.601*Diagramme!C$7*(Diagramme!C$5/1000)^2*PI()/4*K69^2)</f>
        <v>0.540389326642513</v>
      </c>
      <c r="P70" s="30" t="n">
        <f aca="false">IF(Diagramme!D$9&lt;$A70,-9.81-(0.601*Diagramme!D$7*(Diagramme!D$5/1000)^2*PI()/4*Q69^2)/T69*1000,(Diagramme!D$3/1000000-Diagramme!D$1/1000000)*Diagramme!D$2*100000/(Diagramme!D$3/1000000-Diagramme!D$1/1000000+$A70*(Diagramme!D$4/1000)^2*PI()/4)*(Diagramme!D$4/1000)^2*PI()/4/(Diagramme!D$8*1000*(Diagramme!D$1/1000000-$A70*(Diagramme!D$4/1000)^2*PI()/4)+Diagramme!D$6/1000)-9.81-(0.601*Diagramme!D$7*(Diagramme!D$5/1000)^2*PI()/4*Q69^2)/T69*1000)</f>
        <v>571.913176073974</v>
      </c>
      <c r="Q70" s="30" t="n">
        <f aca="false">IF((Q69^2+2*P70*($A70-$A69))&lt;0,0,SQRT(Q69^2+2*P70*($A70-$A69)))</f>
        <v>26.337854677399</v>
      </c>
      <c r="R70" s="30" t="n">
        <f aca="false">(R69+1000*2*($A70-$A69)/(Q70+R69))</f>
        <v>41.4343572696413</v>
      </c>
      <c r="S70" s="31" t="n">
        <f aca="false">IF(P70=-9.81,0,(Diagramme!D$3/1000000-Diagramme!D$1/1000000)*Diagramme!D$2*100000/(Diagramme!D$3/1000000-Diagramme!D$1/1000000+$A70*(Diagramme!D$4/1000)^2*PI()/4)/100000)</f>
        <v>8.30940553983299</v>
      </c>
      <c r="T70" s="30" t="n">
        <f aca="false">IF(P70&lt;0,Diagramme!D$6,(Diagramme!D$8*1000*(Diagramme!D$1/1000000-$A70*(Diagramme!D$4/1000)^2*PI()/4)+Diagramme!D$6/1000)*1000)</f>
        <v>446.371699555894</v>
      </c>
      <c r="U70" s="32" t="n">
        <f aca="false">(0.601*Diagramme!D$7*(Diagramme!D$5/1000)^2*PI()/4*Q69^2)</f>
        <v>1.39264423906478</v>
      </c>
      <c r="V70" s="30" t="n">
        <f aca="false">IF(Diagramme!E$9&lt;$A70,-9.81-(0.601*Diagramme!E$7*(Diagramme!E$5/1000)^2*PI()/4*W69^2)/Z69*1000,(Diagramme!E$3/1000000-Diagramme!E$1/1000000)*Diagramme!E$2*100000/(Diagramme!E$3/1000000-Diagramme!E$1/1000000+$A70*(Diagramme!E$4/1000)^2*PI()/4)*(Diagramme!E$4/1000)^2*PI()/4/(Diagramme!E$8*1000*(Diagramme!E$1/1000000-$A70*(Diagramme!E$4/1000)^2*PI()/4)+Diagramme!E$6/1000)-9.81-(0.601*Diagramme!E$7*(Diagramme!E$5/1000)^2*PI()/4*W69^2)/Z69*1000)</f>
        <v>281.081357335606</v>
      </c>
      <c r="W70" s="30" t="n">
        <f aca="false">IF((W69^2+2*V70*($A70-$A69))&lt;0,0,SQRT(W69^2+2*V70*($A70-$A69)))</f>
        <v>18.4441918620293</v>
      </c>
      <c r="X70" s="30" t="n">
        <f aca="false">(X69+1000*2*($A70-$A69)/(W70+X69))</f>
        <v>45.1522199802024</v>
      </c>
      <c r="Y70" s="31" t="n">
        <f aca="false">IF(V70=-9.81,0,(Diagramme!E$3/1000000-Diagramme!E$1/1000000)*Diagramme!E$2*100000/(Diagramme!E$3/1000000-Diagramme!E$1/1000000+$A70*(Diagramme!E$4/1000)^2*PI()/4)/100000)</f>
        <v>4.1547027699165</v>
      </c>
      <c r="Z70" s="30" t="n">
        <f aca="false">IF(V70&lt;0,Diagramme!E$6,(Diagramme!E$8*1000*(Diagramme!E$1/1000000-$A70*(Diagramme!E$4/1000)^2*PI()/4)+Diagramme!E$6/1000)*1000)</f>
        <v>446.371699555894</v>
      </c>
      <c r="AA70" s="32" t="n">
        <f aca="false">(0.601*Diagramme!E$7*(Diagramme!E$5/1000)^2*PI()/4*W69^2)</f>
        <v>0.68294042410314</v>
      </c>
    </row>
    <row r="71" customFormat="false" ht="12.75" hidden="false" customHeight="false" outlineLevel="0" collapsed="false">
      <c r="A71" s="26" t="n">
        <f aca="false">A70+A$3</f>
        <v>0.69</v>
      </c>
      <c r="B71" s="30" t="n">
        <f aca="false">IF(Diagramme!B$9&lt;$A71,-9.81-(0.601*Diagramme!B$7*(Diagramme!B$5/1000)^2*PI()/4*C70^2)/H70*1000,(Diagramme!B$3/1000000-Diagramme!B$1/1000000)*Diagramme!B$2*100000/(Diagramme!B$3/1000000-Diagramme!B$1/1000000+$A71*(Diagramme!B$4/1000)^2*PI()/4)*(Diagramme!B$4/1000)^2*PI()/4/(Diagramme!B$8*1000*(Diagramme!B$1/1000000-$A71*(Diagramme!B$4/1000)^2*PI()/4)+Diagramme!B$6/1000)-9.81-(0.601*Diagramme!B$7*(Diagramme!B$5/1000)^2*PI()/4*C70^2)/H70*1000)</f>
        <v>799.773810731543</v>
      </c>
      <c r="C71" s="30" t="n">
        <f aca="false">IF((C70^2+2*B71*($A71-$A70))&lt;0,0,SQRT(C70^2+2*B71*($A71-$A70)))</f>
        <v>30.6495448118212</v>
      </c>
      <c r="D71" s="30" t="n">
        <f aca="false">0.98*SQRT(2*G71*100000/(Diagramme!$B$8*1000))</f>
        <v>37.7955165758468</v>
      </c>
      <c r="E71" s="30" t="n">
        <f aca="false">IF(D71&gt;C71,B71,"x")</f>
        <v>799.773810731543</v>
      </c>
      <c r="F71" s="30" t="n">
        <f aca="false">(F70+1000*2*($A71-$A70)/(C71+F70))</f>
        <v>40.108468658502</v>
      </c>
      <c r="G71" s="31" t="n">
        <f aca="false">IF(B71=-9.81,0,(Diagramme!B$3/1000000-Diagramme!B$1/1000000)*Diagramme!B$2*100000/(Diagramme!B$3/1000000-Diagramme!B$1/1000000+$A71*(Diagramme!B$4/1000)^2*PI()/4)/100000)</f>
        <v>7.43701100184874</v>
      </c>
      <c r="H71" s="30" t="n">
        <f aca="false">IF(B71&lt;0,Diagramme!B$6,(Diagramme!B$8*1000*(Diagramme!B$1/1000000-$A71*(Diagramme!B$4/1000)^2*PI()/4)+Diagramme!B$6/1000)*1000)</f>
        <v>287.230106902304</v>
      </c>
      <c r="I71" s="32" t="n">
        <f aca="false">(0.601*Diagramme!B$7*(Diagramme!B$5/1000)^2*PI()/4*C70^2)</f>
        <v>1.11581905966911</v>
      </c>
      <c r="J71" s="30" t="n">
        <f aca="false">IF(Diagramme!C$9&lt;$A71,-9.81-(0.601*Diagramme!C$7*(Diagramme!C$5/1000)^2*PI()/4*K70^2)/N70*1000,(Diagramme!C$3/1000000-Diagramme!C$1/1000000)*Diagramme!C$2*100000/(Diagramme!C$3/1000000-Diagramme!C$1/1000000+$A71*(Diagramme!C$4/1000)^2*PI()/4)*(Diagramme!C$4/1000)^2*PI()/4/(Diagramme!C$8*1000*(Diagramme!C$1/1000000-$A71*(Diagramme!C$4/1000)^2*PI()/4)+Diagramme!C$6/1000)-9.81-(0.601*Diagramme!C$7*(Diagramme!C$5/1000)^2*PI()/4*K70^2)/N70*1000)</f>
        <v>395.009602887506</v>
      </c>
      <c r="K71" s="30" t="n">
        <f aca="false">IF((K70^2+2*J71*($A71-$A70))&lt;0,0,SQRT(K70^2+2*J71*($A71-$A70)))</f>
        <v>21.5161357205476</v>
      </c>
      <c r="L71" s="30" t="n">
        <f aca="false">(L70+1000*2*($A71-$A70)/(K71+L70))</f>
        <v>44.0719754336038</v>
      </c>
      <c r="M71" s="31" t="n">
        <f aca="false">IF(J71=-9.81,0,(Diagramme!C$3/1000000-Diagramme!C$1/1000000)*Diagramme!C$2*100000/(Diagramme!C$3/1000000-Diagramme!C$1/1000000+$A71*(Diagramme!C$4/1000)^2*PI()/4)/100000)</f>
        <v>3.71850550092437</v>
      </c>
      <c r="N71" s="30" t="n">
        <f aca="false">IF(J71&lt;0,Diagramme!C$6,(Diagramme!C$8*1000*(Diagramme!C$1/1000000-$A71*(Diagramme!C$4/1000)^2*PI()/4)+Diagramme!C$6/1000)*1000)</f>
        <v>287.230106902304</v>
      </c>
      <c r="O71" s="32" t="n">
        <f aca="false">(0.601*Diagramme!C$7*(Diagramme!C$5/1000)^2*PI()/4*K70^2)</f>
        <v>0.549866953375105</v>
      </c>
      <c r="P71" s="30" t="n">
        <f aca="false">IF(Diagramme!D$9&lt;$A71,-9.81-(0.601*Diagramme!D$7*(Diagramme!D$5/1000)^2*PI()/4*Q70^2)/T70*1000,(Diagramme!D$3/1000000-Diagramme!D$1/1000000)*Diagramme!D$2*100000/(Diagramme!D$3/1000000-Diagramme!D$1/1000000+$A71*(Diagramme!D$4/1000)^2*PI()/4)*(Diagramme!D$4/1000)^2*PI()/4/(Diagramme!D$8*1000*(Diagramme!D$1/1000000-$A71*(Diagramme!D$4/1000)^2*PI()/4)+Diagramme!D$6/1000)-9.81-(0.601*Diagramme!D$7*(Diagramme!D$5/1000)^2*PI()/4*Q70^2)/T70*1000)</f>
        <v>574.52360929993</v>
      </c>
      <c r="Q71" s="30" t="n">
        <f aca="false">IF((Q70^2+2*P71*($A71-$A70))&lt;0,0,SQRT(Q70^2+2*P71*($A71-$A70)))</f>
        <v>26.5550948255469</v>
      </c>
      <c r="R71" s="30" t="n">
        <f aca="false">(R70+1000*2*($A71-$A70)/(Q71+R70))</f>
        <v>41.7285205462036</v>
      </c>
      <c r="S71" s="31" t="n">
        <f aca="false">IF(P71=-9.81,0,(Diagramme!D$3/1000000-Diagramme!D$1/1000000)*Diagramme!D$2*100000/(Diagramme!D$3/1000000-Diagramme!D$1/1000000+$A71*(Diagramme!D$4/1000)^2*PI()/4)/100000)</f>
        <v>8.28879819232507</v>
      </c>
      <c r="T71" s="30" t="n">
        <f aca="false">IF(P71&lt;0,Diagramme!D$6,(Diagramme!D$8*1000*(Diagramme!D$1/1000000-$A71*(Diagramme!D$4/1000)^2*PI()/4)+Diagramme!D$6/1000)*1000)</f>
        <v>443.230106902304</v>
      </c>
      <c r="U71" s="32" t="n">
        <f aca="false">(0.601*Diagramme!D$7*(Diagramme!D$5/1000)^2*PI()/4*Q70^2)</f>
        <v>1.41599281259339</v>
      </c>
      <c r="V71" s="30" t="n">
        <f aca="false">IF(Diagramme!E$9&lt;$A71,-9.81-(0.601*Diagramme!E$7*(Diagramme!E$5/1000)^2*PI()/4*W70^2)/Z70*1000,(Diagramme!E$3/1000000-Diagramme!E$1/1000000)*Diagramme!E$2*100000/(Diagramme!E$3/1000000-Diagramme!E$1/1000000+$A71*(Diagramme!E$4/1000)^2*PI()/4)*(Diagramme!E$4/1000)^2*PI()/4/(Diagramme!E$8*1000*(Diagramme!E$1/1000000-$A71*(Diagramme!E$4/1000)^2*PI()/4)+Diagramme!E$6/1000)-9.81-(0.601*Diagramme!E$7*(Diagramme!E$5/1000)^2*PI()/4*W70^2)/Z70*1000)</f>
        <v>282.387229357883</v>
      </c>
      <c r="W71" s="30" t="n">
        <f aca="false">IF((W70^2+2*V71*($A71-$A70))&lt;0,0,SQRT(W70^2+2*V71*($A71-$A70)))</f>
        <v>18.5966652395129</v>
      </c>
      <c r="X71" s="30" t="n">
        <f aca="false">(X70+1000*2*($A71-$A70)/(W71+X70))</f>
        <v>45.4659509565335</v>
      </c>
      <c r="Y71" s="31" t="n">
        <f aca="false">IF(V71=-9.81,0,(Diagramme!E$3/1000000-Diagramme!E$1/1000000)*Diagramme!E$2*100000/(Diagramme!E$3/1000000-Diagramme!E$1/1000000+$A71*(Diagramme!E$4/1000)^2*PI()/4)/100000)</f>
        <v>4.14439909616253</v>
      </c>
      <c r="Z71" s="30" t="n">
        <f aca="false">IF(V71&lt;0,Diagramme!E$6,(Diagramme!E$8*1000*(Diagramme!E$1/1000000-$A71*(Diagramme!E$4/1000)^2*PI()/4)+Diagramme!E$6/1000)*1000)</f>
        <v>443.230106902304</v>
      </c>
      <c r="AA71" s="32" t="n">
        <f aca="false">(0.601*Diagramme!E$7*(Diagramme!E$5/1000)^2*PI()/4*W70^2)</f>
        <v>0.694415677714753</v>
      </c>
    </row>
    <row r="72" customFormat="false" ht="12.75" hidden="false" customHeight="false" outlineLevel="0" collapsed="false">
      <c r="A72" s="26" t="n">
        <f aca="false">A71+A$3</f>
        <v>0.7</v>
      </c>
      <c r="B72" s="30" t="n">
        <f aca="false">IF(Diagramme!B$9&lt;$A72,-9.81-(0.601*Diagramme!B$7*(Diagramme!B$5/1000)^2*PI()/4*C71^2)/H71*1000,(Diagramme!B$3/1000000-Diagramme!B$1/1000000)*Diagramme!B$2*100000/(Diagramme!B$3/1000000-Diagramme!B$1/1000000+$A72*(Diagramme!B$4/1000)^2*PI()/4)*(Diagramme!B$4/1000)^2*PI()/4/(Diagramme!B$8*1000*(Diagramme!B$1/1000000-$A72*(Diagramme!B$4/1000)^2*PI()/4)+Diagramme!B$6/1000)-9.81-(0.601*Diagramme!B$7*(Diagramme!B$5/1000)^2*PI()/4*C71^2)/H71*1000)</f>
        <v>805.616202802899</v>
      </c>
      <c r="C72" s="30" t="n">
        <f aca="false">IF((C71^2+2*B72*($A72-$A71))&lt;0,0,SQRT(C71^2+2*B72*($A72-$A71)))</f>
        <v>30.9112749854789</v>
      </c>
      <c r="D72" s="30" t="n">
        <f aca="false">0.98*SQRT(2*G72*100000/(Diagramme!$B$8*1000))</f>
        <v>37.7255162416575</v>
      </c>
      <c r="E72" s="30" t="n">
        <f aca="false">IF(D72&gt;C72,B72,"x")</f>
        <v>805.616202802899</v>
      </c>
      <c r="F72" s="30" t="n">
        <f aca="false">(F71+1000*2*($A72-$A71)/(C72+F71))</f>
        <v>40.3900804888721</v>
      </c>
      <c r="G72" s="31" t="n">
        <f aca="false">IF(B72=-9.81,0,(Diagramme!B$3/1000000-Diagramme!B$1/1000000)*Diagramme!B$2*100000/(Diagramme!B$3/1000000-Diagramme!B$1/1000000+$A72*(Diagramme!B$4/1000)^2*PI()/4)/100000)</f>
        <v>7.40948862817347</v>
      </c>
      <c r="H72" s="30" t="n">
        <f aca="false">IF(B72&lt;0,Diagramme!B$6,(Diagramme!B$8*1000*(Diagramme!B$1/1000000-$A72*(Diagramme!B$4/1000)^2*PI()/4)+Diagramme!B$6/1000)*1000)</f>
        <v>284.088514248714</v>
      </c>
      <c r="I72" s="32" t="n">
        <f aca="false">(0.601*Diagramme!B$7*(Diagramme!B$5/1000)^2*PI()/4*C71^2)</f>
        <v>1.13514770837983</v>
      </c>
      <c r="J72" s="30" t="n">
        <f aca="false">IF(Diagramme!C$9&lt;$A72,-9.81-(0.601*Diagramme!C$7*(Diagramme!C$5/1000)^2*PI()/4*K71^2)/N71*1000,(Diagramme!C$3/1000000-Diagramme!C$1/1000000)*Diagramme!C$2*100000/(Diagramme!C$3/1000000-Diagramme!C$1/1000000+$A72*(Diagramme!C$4/1000)^2*PI()/4)*(Diagramme!C$4/1000)^2*PI()/4/(Diagramme!C$8*1000*(Diagramme!C$1/1000000-$A72*(Diagramme!C$4/1000)^2*PI()/4)+Diagramme!C$6/1000)-9.81-(0.601*Diagramme!C$7*(Diagramme!C$5/1000)^2*PI()/4*K71^2)/N71*1000)</f>
        <v>397.931512244092</v>
      </c>
      <c r="K72" s="30" t="n">
        <f aca="false">IF((K71^2+2*J72*($A72-$A71))&lt;0,0,SQRT(K71^2+2*J72*($A72-$A71)))</f>
        <v>21.7002932374175</v>
      </c>
      <c r="L72" s="30" t="n">
        <f aca="false">(L71+1000*2*($A72-$A71)/(K72+L71))</f>
        <v>44.376054955325</v>
      </c>
      <c r="M72" s="31" t="n">
        <f aca="false">IF(J72=-9.81,0,(Diagramme!C$3/1000000-Diagramme!C$1/1000000)*Diagramme!C$2*100000/(Diagramme!C$3/1000000-Diagramme!C$1/1000000+$A72*(Diagramme!C$4/1000)^2*PI()/4)/100000)</f>
        <v>3.70474431408674</v>
      </c>
      <c r="N72" s="30" t="n">
        <f aca="false">IF(J72&lt;0,Diagramme!C$6,(Diagramme!C$8*1000*(Diagramme!C$1/1000000-$A72*(Diagramme!C$4/1000)^2*PI()/4)+Diagramme!C$6/1000)*1000)</f>
        <v>284.088514248714</v>
      </c>
      <c r="O72" s="32" t="n">
        <f aca="false">(0.601*Diagramme!C$7*(Diagramme!C$5/1000)^2*PI()/4*K71^2)</f>
        <v>0.559413404820658</v>
      </c>
      <c r="P72" s="30" t="n">
        <f aca="false">IF(Diagramme!D$9&lt;$A72,-9.81-(0.601*Diagramme!D$7*(Diagramme!D$5/1000)^2*PI()/4*Q71^2)/T71*1000,(Diagramme!D$3/1000000-Diagramme!D$1/1000000)*Diagramme!D$2*100000/(Diagramme!D$3/1000000-Diagramme!D$1/1000000+$A72*(Diagramme!D$4/1000)^2*PI()/4)*(Diagramme!D$4/1000)^2*PI()/4/(Diagramme!D$8*1000*(Diagramme!D$1/1000000-$A72*(Diagramme!D$4/1000)^2*PI()/4)+Diagramme!D$6/1000)-9.81-(0.601*Diagramme!D$7*(Diagramme!D$5/1000)^2*PI()/4*Q71^2)/T71*1000)</f>
        <v>577.178357424493</v>
      </c>
      <c r="Q72" s="30" t="n">
        <f aca="false">IF((Q71^2+2*P72*($A72-$A71))&lt;0,0,SQRT(Q71^2+2*P72*($A72-$A71)))</f>
        <v>26.7715638008368</v>
      </c>
      <c r="R72" s="30" t="n">
        <f aca="false">(R71+1000*2*($A72-$A71)/(Q72+R71))</f>
        <v>42.0204909896074</v>
      </c>
      <c r="S72" s="31" t="n">
        <f aca="false">IF(P72=-9.81,0,(Diagramme!D$3/1000000-Diagramme!D$1/1000000)*Diagramme!D$2*100000/(Diagramme!D$3/1000000-Diagramme!D$1/1000000+$A72*(Diagramme!D$4/1000)^2*PI()/4)/100000)</f>
        <v>8.26829280450846</v>
      </c>
      <c r="T72" s="30" t="n">
        <f aca="false">IF(P72&lt;0,Diagramme!D$6,(Diagramme!D$8*1000*(Diagramme!D$1/1000000-$A72*(Diagramme!D$4/1000)^2*PI()/4)+Diagramme!D$6/1000)*1000)</f>
        <v>440.088514248714</v>
      </c>
      <c r="U72" s="32" t="n">
        <f aca="false">(0.601*Diagramme!D$7*(Diagramme!D$5/1000)^2*PI()/4*Q71^2)</f>
        <v>1.43944795805401</v>
      </c>
      <c r="V72" s="30" t="n">
        <f aca="false">IF(Diagramme!E$9&lt;$A72,-9.81-(0.601*Diagramme!E$7*(Diagramme!E$5/1000)^2*PI()/4*W71^2)/Z71*1000,(Diagramme!E$3/1000000-Diagramme!E$1/1000000)*Diagramme!E$2*100000/(Diagramme!E$3/1000000-Diagramme!E$1/1000000+$A72*(Diagramme!E$4/1000)^2*PI()/4)*(Diagramme!E$4/1000)^2*PI()/4/(Diagramme!E$8*1000*(Diagramme!E$1/1000000-$A72*(Diagramme!E$4/1000)^2*PI()/4)+Diagramme!E$6/1000)-9.81-(0.601*Diagramme!E$7*(Diagramme!E$5/1000)^2*PI()/4*W71^2)/Z71*1000)</f>
        <v>283.715268060111</v>
      </c>
      <c r="W72" s="30" t="n">
        <f aca="false">IF((W71^2+2*V72*($A72-$A71))&lt;0,0,SQRT(W71^2+2*V72*($A72-$A71)))</f>
        <v>18.7486069720315</v>
      </c>
      <c r="X72" s="30" t="n">
        <f aca="false">(X71+1000*2*($A72-$A71)/(W72+X71))</f>
        <v>45.7774068108625</v>
      </c>
      <c r="Y72" s="31" t="n">
        <f aca="false">IF(V72=-9.81,0,(Diagramme!E$3/1000000-Diagramme!E$1/1000000)*Diagramme!E$2*100000/(Diagramme!E$3/1000000-Diagramme!E$1/1000000+$A72*(Diagramme!E$4/1000)^2*PI()/4)/100000)</f>
        <v>4.13414640225423</v>
      </c>
      <c r="Z72" s="30" t="n">
        <f aca="false">IF(V72&lt;0,Diagramme!E$6,(Diagramme!E$8*1000*(Diagramme!E$1/1000000-$A72*(Diagramme!E$4/1000)^2*PI()/4)+Diagramme!E$6/1000)*1000)</f>
        <v>440.088514248714</v>
      </c>
      <c r="AA72" s="32" t="n">
        <f aca="false">(0.601*Diagramme!E$7*(Diagramme!E$5/1000)^2*PI()/4*W71^2)</f>
        <v>0.705944244049706</v>
      </c>
    </row>
    <row r="73" customFormat="false" ht="12.75" hidden="false" customHeight="false" outlineLevel="0" collapsed="false">
      <c r="A73" s="26" t="n">
        <f aca="false">A72+A$3</f>
        <v>0.71</v>
      </c>
      <c r="B73" s="30" t="n">
        <f aca="false">IF(Diagramme!B$9&lt;$A73,-9.81-(0.601*Diagramme!B$7*(Diagramme!B$5/1000)^2*PI()/4*C72^2)/H72*1000,(Diagramme!B$3/1000000-Diagramme!B$1/1000000)*Diagramme!B$2*100000/(Diagramme!B$3/1000000-Diagramme!B$1/1000000+$A73*(Diagramme!B$4/1000)^2*PI()/4)*(Diagramme!B$4/1000)^2*PI()/4/(Diagramme!B$8*1000*(Diagramme!B$1/1000000-$A73*(Diagramme!B$4/1000)^2*PI()/4)+Diagramme!B$6/1000)-9.81-(0.601*Diagramme!B$7*(Diagramme!B$5/1000)^2*PI()/4*C72^2)/H72*1000)</f>
        <v>811.611480701406</v>
      </c>
      <c r="C73" s="30" t="n">
        <f aca="false">IF((C72^2+2*B73*($A73-$A72))&lt;0,0,SQRT(C72^2+2*B73*($A73-$A72)))</f>
        <v>31.1727308852131</v>
      </c>
      <c r="D73" s="30" t="n">
        <f aca="false">0.98*SQRT(2*G73*100000/(Diagramme!$B$8*1000))</f>
        <v>37.6559034110471</v>
      </c>
      <c r="E73" s="30" t="n">
        <f aca="false">IF(D73&gt;C73,B73,"x")</f>
        <v>811.611480701406</v>
      </c>
      <c r="F73" s="30" t="n">
        <f aca="false">(F72+1000*2*($A73-$A72)/(C73+F72))</f>
        <v>40.6695552553881</v>
      </c>
      <c r="G73" s="31" t="n">
        <f aca="false">IF(B73=-9.81,0,(Diagramme!B$3/1000000-Diagramme!B$1/1000000)*Diagramme!B$2*100000/(Diagramme!B$3/1000000-Diagramme!B$1/1000000+$A73*(Diagramme!B$4/1000)^2*PI()/4)/100000)</f>
        <v>7.38216920919467</v>
      </c>
      <c r="H73" s="30" t="n">
        <f aca="false">IF(B73&lt;0,Diagramme!B$6,(Diagramme!B$8*1000*(Diagramme!B$1/1000000-$A73*(Diagramme!B$4/1000)^2*PI()/4)+Diagramme!B$6/1000)*1000)</f>
        <v>280.946921595125</v>
      </c>
      <c r="I73" s="32" t="n">
        <f aca="false">(0.601*Diagramme!B$7*(Diagramme!B$5/1000)^2*PI()/4*C72^2)</f>
        <v>1.15461755394204</v>
      </c>
      <c r="J73" s="30" t="n">
        <f aca="false">IF(Diagramme!C$9&lt;$A73,-9.81-(0.601*Diagramme!C$7*(Diagramme!C$5/1000)^2*PI()/4*K72^2)/N72*1000,(Diagramme!C$3/1000000-Diagramme!C$1/1000000)*Diagramme!C$2*100000/(Diagramme!C$3/1000000-Diagramme!C$1/1000000+$A73*(Diagramme!C$4/1000)^2*PI()/4)*(Diagramme!C$4/1000)^2*PI()/4/(Diagramme!C$8*1000*(Diagramme!C$1/1000000-$A73*(Diagramme!C$4/1000)^2*PI()/4)+Diagramme!C$6/1000)-9.81-(0.601*Diagramme!C$7*(Diagramme!C$5/1000)^2*PI()/4*K72^2)/N72*1000)</f>
        <v>400.929880230088</v>
      </c>
      <c r="K73" s="30" t="n">
        <f aca="false">IF((K72^2+2*J73*($A73-$A72))&lt;0,0,SQRT(K72^2+2*J73*($A73-$A72)))</f>
        <v>21.8842711597738</v>
      </c>
      <c r="L73" s="30" t="n">
        <f aca="false">(L72+1000*2*($A73-$A72)/(K73+L72))</f>
        <v>44.6778947012577</v>
      </c>
      <c r="M73" s="31" t="n">
        <f aca="false">IF(J73=-9.81,0,(Diagramme!C$3/1000000-Diagramme!C$1/1000000)*Diagramme!C$2*100000/(Diagramme!C$3/1000000-Diagramme!C$1/1000000+$A73*(Diagramme!C$4/1000)^2*PI()/4)/100000)</f>
        <v>3.69108460459733</v>
      </c>
      <c r="N73" s="30" t="n">
        <f aca="false">IF(J73&lt;0,Diagramme!C$6,(Diagramme!C$8*1000*(Diagramme!C$1/1000000-$A73*(Diagramme!C$4/1000)^2*PI()/4)+Diagramme!C$6/1000)*1000)</f>
        <v>280.946921595125</v>
      </c>
      <c r="O73" s="32" t="n">
        <f aca="false">(0.601*Diagramme!C$7*(Diagramme!C$5/1000)^2*PI()/4*K72^2)</f>
        <v>0.56903047193124</v>
      </c>
      <c r="P73" s="30" t="n">
        <f aca="false">IF(Diagramme!D$9&lt;$A73,-9.81-(0.601*Diagramme!D$7*(Diagramme!D$5/1000)^2*PI()/4*Q72^2)/T72*1000,(Diagramme!D$3/1000000-Diagramme!D$1/1000000)*Diagramme!D$2*100000/(Diagramme!D$3/1000000-Diagramme!D$1/1000000+$A73*(Diagramme!D$4/1000)^2*PI()/4)*(Diagramme!D$4/1000)^2*PI()/4/(Diagramme!D$8*1000*(Diagramme!D$1/1000000-$A73*(Diagramme!D$4/1000)^2*PI()/4)+Diagramme!D$6/1000)-9.81-(0.601*Diagramme!D$7*(Diagramme!D$5/1000)^2*PI()/4*Q72^2)/T72*1000)</f>
        <v>579.878318119125</v>
      </c>
      <c r="Q73" s="30" t="n">
        <f aca="false">IF((Q72^2+2*P73*($A73-$A72))&lt;0,0,SQRT(Q72^2+2*P73*($A73-$A72)))</f>
        <v>26.9872969136344</v>
      </c>
      <c r="R73" s="30" t="n">
        <f aca="false">(R72+1000*2*($A73-$A72)/(Q73+R72))</f>
        <v>42.3103133503537</v>
      </c>
      <c r="S73" s="31" t="n">
        <f aca="false">IF(P73=-9.81,0,(Diagramme!D$3/1000000-Diagramme!D$1/1000000)*Diagramme!D$2*100000/(Diagramme!D$3/1000000-Diagramme!D$1/1000000+$A73*(Diagramme!D$4/1000)^2*PI()/4)/100000)</f>
        <v>8.24788862154625</v>
      </c>
      <c r="T73" s="30" t="n">
        <f aca="false">IF(P73&lt;0,Diagramme!D$6,(Diagramme!D$8*1000*(Diagramme!D$1/1000000-$A73*(Diagramme!D$4/1000)^2*PI()/4)+Diagramme!D$6/1000)*1000)</f>
        <v>436.946921595125</v>
      </c>
      <c r="U73" s="32" t="n">
        <f aca="false">(0.601*Diagramme!D$7*(Diagramme!D$5/1000)^2*PI()/4*Q72^2)</f>
        <v>1.46301148461928</v>
      </c>
      <c r="V73" s="30" t="n">
        <f aca="false">IF(Diagramme!E$9&lt;$A73,-9.81-(0.601*Diagramme!E$7*(Diagramme!E$5/1000)^2*PI()/4*W72^2)/Z72*1000,(Diagramme!E$3/1000000-Diagramme!E$1/1000000)*Diagramme!E$2*100000/(Diagramme!E$3/1000000-Diagramme!E$1/1000000+$A73*(Diagramme!E$4/1000)^2*PI()/4)*(Diagramme!E$4/1000)^2*PI()/4/(Diagramme!E$8*1000*(Diagramme!E$1/1000000-$A73*(Diagramme!E$4/1000)^2*PI()/4)+Diagramme!E$6/1000)-9.81-(0.601*Diagramme!E$7*(Diagramme!E$5/1000)^2*PI()/4*W72^2)/Z72*1000)</f>
        <v>285.065922474843</v>
      </c>
      <c r="W73" s="30" t="n">
        <f aca="false">IF((W72^2+2*V73*($A73-$A72))&lt;0,0,SQRT(W72^2+2*V73*($A73-$A72)))</f>
        <v>18.9000418476046</v>
      </c>
      <c r="X73" s="30" t="n">
        <f aca="false">(X72+1000*2*($A73-$A72)/(W73+X72))</f>
        <v>46.0866336034283</v>
      </c>
      <c r="Y73" s="31" t="n">
        <f aca="false">IF(V73=-9.81,0,(Diagramme!E$3/1000000-Diagramme!E$1/1000000)*Diagramme!E$2*100000/(Diagramme!E$3/1000000-Diagramme!E$1/1000000+$A73*(Diagramme!E$4/1000)^2*PI()/4)/100000)</f>
        <v>4.12394431077313</v>
      </c>
      <c r="Z73" s="30" t="n">
        <f aca="false">IF(V73&lt;0,Diagramme!E$6,(Diagramme!E$8*1000*(Diagramme!E$1/1000000-$A73*(Diagramme!E$4/1000)^2*PI()/4)+Diagramme!E$6/1000)*1000)</f>
        <v>436.946921595125</v>
      </c>
      <c r="AA73" s="32" t="n">
        <f aca="false">(0.601*Diagramme!E$7*(Diagramme!E$5/1000)^2*PI()/4*W72^2)</f>
        <v>0.717527028071163</v>
      </c>
    </row>
    <row r="74" customFormat="false" ht="12.75" hidden="false" customHeight="false" outlineLevel="0" collapsed="false">
      <c r="A74" s="26" t="n">
        <f aca="false">A73+A$3</f>
        <v>0.72</v>
      </c>
      <c r="B74" s="30" t="n">
        <f aca="false">IF(Diagramme!B$9&lt;$A74,-9.81-(0.601*Diagramme!B$7*(Diagramme!B$5/1000)^2*PI()/4*C73^2)/H73*1000,(Diagramme!B$3/1000000-Diagramme!B$1/1000000)*Diagramme!B$2*100000/(Diagramme!B$3/1000000-Diagramme!B$1/1000000+$A74*(Diagramme!B$4/1000)^2*PI()/4)*(Diagramme!B$4/1000)^2*PI()/4/(Diagramme!B$8*1000*(Diagramme!B$1/1000000-$A74*(Diagramme!B$4/1000)^2*PI()/4)+Diagramme!B$6/1000)-9.81-(0.601*Diagramme!B$7*(Diagramme!B$5/1000)^2*PI()/4*C73^2)/H73*1000)</f>
        <v>817.764566222508</v>
      </c>
      <c r="C74" s="30" t="n">
        <f aca="false">IF((C73^2+2*B74*($A74-$A73))&lt;0,0,SQRT(C73^2+2*B74*($A74-$A73)))</f>
        <v>31.4339695578903</v>
      </c>
      <c r="D74" s="30" t="n">
        <f aca="false">0.98*SQRT(2*G74*100000/(Diagramme!$B$8*1000))</f>
        <v>37.5866745219617</v>
      </c>
      <c r="E74" s="30" t="n">
        <f aca="false">IF(D74&gt;C74,B74,"x")</f>
        <v>817.764566222508</v>
      </c>
      <c r="F74" s="30" t="n">
        <f aca="false">(F73+1000*2*($A74-$A73)/(C74+F73))</f>
        <v>40.9469342053326</v>
      </c>
      <c r="G74" s="31" t="n">
        <f aca="false">IF(B74=-9.81,0,(Diagramme!B$3/1000000-Diagramme!B$1/1000000)*Diagramme!B$2*100000/(Diagramme!B$3/1000000-Diagramme!B$1/1000000+$A74*(Diagramme!B$4/1000)^2*PI()/4)/100000)</f>
        <v>7.35505050822515</v>
      </c>
      <c r="H74" s="30" t="n">
        <f aca="false">IF(B74&lt;0,Diagramme!B$6,(Diagramme!B$8*1000*(Diagramme!B$1/1000000-$A74*(Diagramme!B$4/1000)^2*PI()/4)+Diagramme!B$6/1000)*1000)</f>
        <v>277.805328941535</v>
      </c>
      <c r="I74" s="32" t="n">
        <f aca="false">(0.601*Diagramme!B$7*(Diagramme!B$5/1000)^2*PI()/4*C73^2)</f>
        <v>1.17423229124597</v>
      </c>
      <c r="J74" s="30" t="n">
        <f aca="false">IF(Diagramme!C$9&lt;$A74,-9.81-(0.601*Diagramme!C$7*(Diagramme!C$5/1000)^2*PI()/4*K73^2)/N73*1000,(Diagramme!C$3/1000000-Diagramme!C$1/1000000)*Diagramme!C$2*100000/(Diagramme!C$3/1000000-Diagramme!C$1/1000000+$A74*(Diagramme!C$4/1000)^2*PI()/4)*(Diagramme!C$4/1000)^2*PI()/4/(Diagramme!C$8*1000*(Diagramme!C$1/1000000-$A74*(Diagramme!C$4/1000)^2*PI()/4)+Diagramme!C$6/1000)-9.81-(0.601*Diagramme!C$7*(Diagramme!C$5/1000)^2*PI()/4*K73^2)/N73*1000)</f>
        <v>404.007168269075</v>
      </c>
      <c r="K74" s="30" t="n">
        <f aca="false">IF((K73^2+2*J74*($A74-$A73))&lt;0,0,SQRT(K73^2+2*J74*($A74-$A73)))</f>
        <v>22.0681097414321</v>
      </c>
      <c r="L74" s="30" t="n">
        <f aca="false">(L73+1000*2*($A74-$A73)/(K74+L73))</f>
        <v>44.9775381056381</v>
      </c>
      <c r="M74" s="31" t="n">
        <f aca="false">IF(J74=-9.81,0,(Diagramme!C$3/1000000-Diagramme!C$1/1000000)*Diagramme!C$2*100000/(Diagramme!C$3/1000000-Diagramme!C$1/1000000+$A74*(Diagramme!C$4/1000)^2*PI()/4)/100000)</f>
        <v>3.67752525411257</v>
      </c>
      <c r="N74" s="30" t="n">
        <f aca="false">IF(J74&lt;0,Diagramme!C$6,(Diagramme!C$8*1000*(Diagramme!C$1/1000000-$A74*(Diagramme!C$4/1000)^2*PI()/4)+Diagramme!C$6/1000)*1000)</f>
        <v>277.805328941535</v>
      </c>
      <c r="O74" s="32" t="n">
        <f aca="false">(0.601*Diagramme!C$7*(Diagramme!C$5/1000)^2*PI()/4*K73^2)</f>
        <v>0.578720002531785</v>
      </c>
      <c r="P74" s="30" t="n">
        <f aca="false">IF(Diagramme!D$9&lt;$A74,-9.81-(0.601*Diagramme!D$7*(Diagramme!D$5/1000)^2*PI()/4*Q73^2)/T73*1000,(Diagramme!D$3/1000000-Diagramme!D$1/1000000)*Diagramme!D$2*100000/(Diagramme!D$3/1000000-Diagramme!D$1/1000000+$A74*(Diagramme!D$4/1000)^2*PI()/4)*(Diagramme!D$4/1000)^2*PI()/4/(Diagramme!D$8*1000*(Diagramme!D$1/1000000-$A74*(Diagramme!D$4/1000)^2*PI()/4)+Diagramme!D$6/1000)-9.81-(0.601*Diagramme!D$7*(Diagramme!D$5/1000)^2*PI()/4*Q73^2)/T73*1000)</f>
        <v>582.624415519836</v>
      </c>
      <c r="Q74" s="30" t="n">
        <f aca="false">IF((Q73^2+2*P74*($A74-$A73))&lt;0,0,SQRT(Q73^2+2*P74*($A74-$A73)))</f>
        <v>27.2023286322156</v>
      </c>
      <c r="R74" s="30" t="n">
        <f aca="false">(R73+1000*2*($A74-$A73)/(Q74+R73))</f>
        <v>42.5980307990016</v>
      </c>
      <c r="S74" s="31" t="n">
        <f aca="false">IF(P74=-9.81,0,(Diagramme!D$3/1000000-Diagramme!D$1/1000000)*Diagramme!D$2*100000/(Diagramme!D$3/1000000-Diagramme!D$1/1000000+$A74*(Diagramme!D$4/1000)^2*PI()/4)/100000)</f>
        <v>8.22758489603423</v>
      </c>
      <c r="T74" s="30" t="n">
        <f aca="false">IF(P74&lt;0,Diagramme!D$6,(Diagramme!D$8*1000*(Diagramme!D$1/1000000-$A74*(Diagramme!D$4/1000)^2*PI()/4)+Diagramme!D$6/1000)*1000)</f>
        <v>433.805328941535</v>
      </c>
      <c r="U74" s="32" t="n">
        <f aca="false">(0.601*Diagramme!D$7*(Diagramme!D$5/1000)^2*PI()/4*Q73^2)</f>
        <v>1.48668523810962</v>
      </c>
      <c r="V74" s="30" t="n">
        <f aca="false">IF(Diagramme!E$9&lt;$A74,-9.81-(0.601*Diagramme!E$7*(Diagramme!E$5/1000)^2*PI()/4*W73^2)/Z73*1000,(Diagramme!E$3/1000000-Diagramme!E$1/1000000)*Diagramme!E$2*100000/(Diagramme!E$3/1000000-Diagramme!E$1/1000000+$A74*(Diagramme!E$4/1000)^2*PI()/4)*(Diagramme!E$4/1000)^2*PI()/4/(Diagramme!E$8*1000*(Diagramme!E$1/1000000-$A74*(Diagramme!E$4/1000)^2*PI()/4)+Diagramme!E$6/1000)-9.81-(0.601*Diagramme!E$7*(Diagramme!E$5/1000)^2*PI()/4*W73^2)/Z73*1000)</f>
        <v>286.439654872553</v>
      </c>
      <c r="W74" s="30" t="n">
        <f aca="false">IF((W73^2+2*V74*($A74-$A73))&lt;0,0,SQRT(W73^2+2*V74*($A74-$A73)))</f>
        <v>19.0509940669419</v>
      </c>
      <c r="X74" s="30" t="n">
        <f aca="false">(X73+1000*2*($A74-$A73)/(W74+X73))</f>
        <v>46.3936757957109</v>
      </c>
      <c r="Y74" s="31" t="n">
        <f aca="false">IF(V74=-9.81,0,(Diagramme!E$3/1000000-Diagramme!E$1/1000000)*Diagramme!E$2*100000/(Diagramme!E$3/1000000-Diagramme!E$1/1000000+$A74*(Diagramme!E$4/1000)^2*PI()/4)/100000)</f>
        <v>4.11379244801712</v>
      </c>
      <c r="Z74" s="30" t="n">
        <f aca="false">IF(V74&lt;0,Diagramme!E$6,(Diagramme!E$8*1000*(Diagramme!E$1/1000000-$A74*(Diagramme!E$4/1000)^2*PI()/4)+Diagramme!E$6/1000)*1000)</f>
        <v>433.805328941535</v>
      </c>
      <c r="AA74" s="32" t="n">
        <f aca="false">(0.601*Diagramme!E$7*(Diagramme!E$5/1000)^2*PI()/4*W73^2)</f>
        <v>0.729164953074213</v>
      </c>
    </row>
    <row r="75" customFormat="false" ht="12.75" hidden="false" customHeight="false" outlineLevel="0" collapsed="false">
      <c r="A75" s="26" t="n">
        <f aca="false">A74+A$3</f>
        <v>0.73</v>
      </c>
      <c r="B75" s="30" t="n">
        <f aca="false">IF(Diagramme!B$9&lt;$A75,-9.81-(0.601*Diagramme!B$7*(Diagramme!B$5/1000)^2*PI()/4*C74^2)/H74*1000,(Diagramme!B$3/1000000-Diagramme!B$1/1000000)*Diagramme!B$2*100000/(Diagramme!B$3/1000000-Diagramme!B$1/1000000+$A75*(Diagramme!B$4/1000)^2*PI()/4)*(Diagramme!B$4/1000)^2*PI()/4/(Diagramme!B$8*1000*(Diagramme!B$1/1000000-$A75*(Diagramme!B$4/1000)^2*PI()/4)+Diagramme!B$6/1000)-9.81-(0.601*Diagramme!B$7*(Diagramme!B$5/1000)^2*PI()/4*C74^2)/H74*1000)</f>
        <v>824.080609717531</v>
      </c>
      <c r="C75" s="30" t="n">
        <f aca="false">IF((C74^2+2*B75*($A75-$A74))&lt;0,0,SQRT(C74^2+2*B75*($A75-$A74)))</f>
        <v>31.6950477892166</v>
      </c>
      <c r="D75" s="30" t="n">
        <f aca="false">0.98*SQRT(2*G75*100000/(Diagramme!$B$8*1000))</f>
        <v>37.5178260580201</v>
      </c>
      <c r="E75" s="30" t="n">
        <f aca="false">IF(D75&gt;C75,B75,"x")</f>
        <v>824.080609717531</v>
      </c>
      <c r="F75" s="30" t="n">
        <f aca="false">(F74+1000*2*($A75-$A74)/(C75+F74))</f>
        <v>41.2222570895774</v>
      </c>
      <c r="G75" s="31" t="n">
        <f aca="false">IF(B75=-9.81,0,(Diagramme!B$3/1000000-Diagramme!B$1/1000000)*Diagramme!B$2*100000/(Diagramme!B$3/1000000-Diagramme!B$1/1000000+$A75*(Diagramme!B$4/1000)^2*PI()/4)/100000)</f>
        <v>7.32813032132369</v>
      </c>
      <c r="H75" s="30" t="n">
        <f aca="false">IF(B75&lt;0,Diagramme!B$6,(Diagramme!B$8*1000*(Diagramme!B$1/1000000-$A75*(Diagramme!B$4/1000)^2*PI()/4)+Diagramme!B$6/1000)*1000)</f>
        <v>274.663736287945</v>
      </c>
      <c r="I75" s="32" t="n">
        <f aca="false">(0.601*Diagramme!B$7*(Diagramme!B$5/1000)^2*PI()/4*C74^2)</f>
        <v>1.19399573413007</v>
      </c>
      <c r="J75" s="30" t="n">
        <f aca="false">IF(Diagramme!C$9&lt;$A75,-9.81-(0.601*Diagramme!C$7*(Diagramme!C$5/1000)^2*PI()/4*K74^2)/N74*1000,(Diagramme!C$3/1000000-Diagramme!C$1/1000000)*Diagramme!C$2*100000/(Diagramme!C$3/1000000-Diagramme!C$1/1000000+$A75*(Diagramme!C$4/1000)^2*PI()/4)*(Diagramme!C$4/1000)^2*PI()/4/(Diagramme!C$8*1000*(Diagramme!C$1/1000000-$A75*(Diagramme!C$4/1000)^2*PI()/4)+Diagramme!C$6/1000)-9.81-(0.601*Diagramme!C$7*(Diagramme!C$5/1000)^2*PI()/4*K74^2)/N74*1000)</f>
        <v>407.165952086317</v>
      </c>
      <c r="K75" s="30" t="n">
        <f aca="false">IF((K74^2+2*J75*($A75-$A74))&lt;0,0,SQRT(K74^2+2*J75*($A75-$A74)))</f>
        <v>22.251849060283</v>
      </c>
      <c r="L75" s="30" t="n">
        <f aca="false">(L74+1000*2*($A75-$A74)/(K75+L74))</f>
        <v>45.2750270586557</v>
      </c>
      <c r="M75" s="31" t="n">
        <f aca="false">IF(J75=-9.81,0,(Diagramme!C$3/1000000-Diagramme!C$1/1000000)*Diagramme!C$2*100000/(Diagramme!C$3/1000000-Diagramme!C$1/1000000+$A75*(Diagramme!C$4/1000)^2*PI()/4)/100000)</f>
        <v>3.66406516066185</v>
      </c>
      <c r="N75" s="30" t="n">
        <f aca="false">IF(J75&lt;0,Diagramme!C$6,(Diagramme!C$8*1000*(Diagramme!C$1/1000000-$A75*(Diagramme!C$4/1000)^2*PI()/4)+Diagramme!C$6/1000)*1000)</f>
        <v>274.663736287945</v>
      </c>
      <c r="O75" s="32" t="n">
        <f aca="false">(0.601*Diagramme!C$7*(Diagramme!C$5/1000)^2*PI()/4*K74^2)</f>
        <v>0.588483903934037</v>
      </c>
      <c r="P75" s="30" t="n">
        <f aca="false">IF(Diagramme!D$9&lt;$A75,-9.81-(0.601*Diagramme!D$7*(Diagramme!D$5/1000)^2*PI()/4*Q74^2)/T74*1000,(Diagramme!D$3/1000000-Diagramme!D$1/1000000)*Diagramme!D$2*100000/(Diagramme!D$3/1000000-Diagramme!D$1/1000000+$A75*(Diagramme!D$4/1000)^2*PI()/4)*(Diagramme!D$4/1000)^2*PI()/4/(Diagramme!D$8*1000*(Diagramme!D$1/1000000-$A75*(Diagramme!D$4/1000)^2*PI()/4)+Diagramme!D$6/1000)-9.81-(0.601*Diagramme!D$7*(Diagramme!D$5/1000)^2*PI()/4*Q74^2)/T74*1000)</f>
        <v>585.417601183566</v>
      </c>
      <c r="Q75" s="30" t="n">
        <f aca="false">IF((Q74^2+2*P75*($A75-$A74))&lt;0,0,SQRT(Q74^2+2*P75*($A75-$A74)))</f>
        <v>27.4166926349392</v>
      </c>
      <c r="R75" s="30" t="n">
        <f aca="false">(R74+1000*2*($A75-$A74)/(Q75+R74))</f>
        <v>42.8836850017047</v>
      </c>
      <c r="S75" s="31" t="n">
        <f aca="false">IF(P75=-9.81,0,(Diagramme!D$3/1000000-Diagramme!D$1/1000000)*Diagramme!D$2*100000/(Diagramme!D$3/1000000-Diagramme!D$1/1000000+$A75*(Diagramme!D$4/1000)^2*PI()/4)/100000)</f>
        <v>8.2073808879096</v>
      </c>
      <c r="T75" s="30" t="n">
        <f aca="false">IF(P75&lt;0,Diagramme!D$6,(Diagramme!D$8*1000*(Diagramme!D$1/1000000-$A75*(Diagramme!D$4/1000)^2*PI()/4)+Diagramme!D$6/1000)*1000)</f>
        <v>430.663736287945</v>
      </c>
      <c r="U75" s="32" t="n">
        <f aca="false">(0.601*Diagramme!D$7*(Diagramme!D$5/1000)^2*PI()/4*Q74^2)</f>
        <v>1.51047110207364</v>
      </c>
      <c r="V75" s="30" t="n">
        <f aca="false">IF(Diagramme!E$9&lt;$A75,-9.81-(0.601*Diagramme!E$7*(Diagramme!E$5/1000)^2*PI()/4*W74^2)/Z74*1000,(Diagramme!E$3/1000000-Diagramme!E$1/1000000)*Diagramme!E$2*100000/(Diagramme!E$3/1000000-Diagramme!E$1/1000000+$A75*(Diagramme!E$4/1000)^2*PI()/4)*(Diagramme!E$4/1000)^2*PI()/4/(Diagramme!E$8*1000*(Diagramme!E$1/1000000-$A75*(Diagramme!E$4/1000)^2*PI()/4)+Diagramme!E$6/1000)-9.81-(0.601*Diagramme!E$7*(Diagramme!E$5/1000)^2*PI()/4*W74^2)/Z74*1000)</f>
        <v>287.836941240022</v>
      </c>
      <c r="W75" s="30" t="n">
        <f aca="false">IF((W74^2+2*V75*($A75-$A74))&lt;0,0,SQRT(W74^2+2*V75*($A75-$A74)))</f>
        <v>19.2014872799858</v>
      </c>
      <c r="X75" s="30" t="n">
        <f aca="false">(X74+1000*2*($A75-$A74)/(W75+X74))</f>
        <v>46.6985763259058</v>
      </c>
      <c r="Y75" s="31" t="n">
        <f aca="false">IF(V75=-9.81,0,(Diagramme!E$3/1000000-Diagramme!E$1/1000000)*Diagramme!E$2*100000/(Diagramme!E$3/1000000-Diagramme!E$1/1000000+$A75*(Diagramme!E$4/1000)^2*PI()/4)/100000)</f>
        <v>4.1036904439548</v>
      </c>
      <c r="Z75" s="30" t="n">
        <f aca="false">IF(V75&lt;0,Diagramme!E$6,(Diagramme!E$8*1000*(Diagramme!E$1/1000000-$A75*(Diagramme!E$4/1000)^2*PI()/4)+Diagramme!E$6/1000)*1000)</f>
        <v>430.663736287945</v>
      </c>
      <c r="AA75" s="32" t="n">
        <f aca="false">(0.601*Diagramme!E$7*(Diagramme!E$5/1000)^2*PI()/4*W74^2)</f>
        <v>0.74085896122631</v>
      </c>
    </row>
    <row r="76" customFormat="false" ht="12.75" hidden="false" customHeight="false" outlineLevel="0" collapsed="false">
      <c r="A76" s="26" t="n">
        <f aca="false">A75+A$3</f>
        <v>0.74</v>
      </c>
      <c r="B76" s="30" t="n">
        <f aca="false">IF(Diagramme!B$9&lt;$A76,-9.81-(0.601*Diagramme!B$7*(Diagramme!B$5/1000)^2*PI()/4*C75^2)/H75*1000,(Diagramme!B$3/1000000-Diagramme!B$1/1000000)*Diagramme!B$2*100000/(Diagramme!B$3/1000000-Diagramme!B$1/1000000+$A76*(Diagramme!B$4/1000)^2*PI()/4)*(Diagramme!B$4/1000)^2*PI()/4/(Diagramme!B$8*1000*(Diagramme!B$1/1000000-$A76*(Diagramme!B$4/1000)^2*PI()/4)+Diagramme!B$6/1000)-9.81-(0.601*Diagramme!B$7*(Diagramme!B$5/1000)^2*PI()/4*C75^2)/H75*1000)</f>
        <v>830.565003230389</v>
      </c>
      <c r="C76" s="30" t="n">
        <f aca="false">IF((C75^2+2*B76*($A76-$A75))&lt;0,0,SQRT(C75^2+2*B76*($A76-$A75)))</f>
        <v>31.956022193404</v>
      </c>
      <c r="D76" s="30" t="n">
        <f aca="false">0.98*SQRT(2*G76*100000/(Diagramme!$B$8*1000))</f>
        <v>37.4493545477642</v>
      </c>
      <c r="E76" s="30" t="n">
        <f aca="false">IF(D76&gt;C76,B76,"x")</f>
        <v>830.565003230389</v>
      </c>
      <c r="F76" s="30" t="n">
        <f aca="false">(F75+1000*2*($A76-$A75)/(C76+F75))</f>
        <v>41.4955622314305</v>
      </c>
      <c r="G76" s="31" t="n">
        <f aca="false">IF(B76=-9.81,0,(Diagramme!B$3/1000000-Diagramme!B$1/1000000)*Diagramme!B$2*100000/(Diagramme!B$3/1000000-Diagramme!B$1/1000000+$A76*(Diagramme!B$4/1000)^2*PI()/4)/100000)</f>
        <v>7.30140647669797</v>
      </c>
      <c r="H76" s="30" t="n">
        <f aca="false">IF(B76&lt;0,Diagramme!B$6,(Diagramme!B$8*1000*(Diagramme!B$1/1000000-$A76*(Diagramme!B$4/1000)^2*PI()/4)+Diagramme!B$6/1000)*1000)</f>
        <v>271.522143634355</v>
      </c>
      <c r="I76" s="32" t="n">
        <f aca="false">(0.601*Diagramme!B$7*(Diagramme!B$5/1000)^2*PI()/4*C75^2)</f>
        <v>1.21391182090462</v>
      </c>
      <c r="J76" s="30" t="n">
        <f aca="false">IF(Diagramme!C$9&lt;$A76,-9.81-(0.601*Diagramme!C$7*(Diagramme!C$5/1000)^2*PI()/4*K75^2)/N75*1000,(Diagramme!C$3/1000000-Diagramme!C$1/1000000)*Diagramme!C$2*100000/(Diagramme!C$3/1000000-Diagramme!C$1/1000000+$A76*(Diagramme!C$4/1000)^2*PI()/4)*(Diagramme!C$4/1000)^2*PI()/4/(Diagramme!C$8*1000*(Diagramme!C$1/1000000-$A76*(Diagramme!C$4/1000)^2*PI()/4)+Diagramme!C$6/1000)-9.81-(0.601*Diagramme!C$7*(Diagramme!C$5/1000)^2*PI()/4*K75^2)/N75*1000)</f>
        <v>410.408928278467</v>
      </c>
      <c r="K76" s="30" t="n">
        <f aca="false">IF((K75^2+2*J76*($A76-$A75))&lt;0,0,SQRT(K75^2+2*J76*($A76-$A75)))</f>
        <v>22.4355290815079</v>
      </c>
      <c r="L76" s="30" t="n">
        <f aca="false">(L75+1000*2*($A76-$A75)/(K76+L75))</f>
        <v>45.5704019771336</v>
      </c>
      <c r="M76" s="31" t="n">
        <f aca="false">IF(J76=-9.81,0,(Diagramme!C$3/1000000-Diagramme!C$1/1000000)*Diagramme!C$2*100000/(Diagramme!C$3/1000000-Diagramme!C$1/1000000+$A76*(Diagramme!C$4/1000)^2*PI()/4)/100000)</f>
        <v>3.65070323834898</v>
      </c>
      <c r="N76" s="30" t="n">
        <f aca="false">IF(J76&lt;0,Diagramme!C$6,(Diagramme!C$8*1000*(Diagramme!C$1/1000000-$A76*(Diagramme!C$4/1000)^2*PI()/4)+Diagramme!C$6/1000)*1000)</f>
        <v>271.522143634355</v>
      </c>
      <c r="O76" s="32" t="n">
        <f aca="false">(0.601*Diagramme!C$7*(Diagramme!C$5/1000)^2*PI()/4*K75^2)</f>
        <v>0.598324145698947</v>
      </c>
      <c r="P76" s="30" t="n">
        <f aca="false">IF(Diagramme!D$9&lt;$A76,-9.81-(0.601*Diagramme!D$7*(Diagramme!D$5/1000)^2*PI()/4*Q75^2)/T75*1000,(Diagramme!D$3/1000000-Diagramme!D$1/1000000)*Diagramme!D$2*100000/(Diagramme!D$3/1000000-Diagramme!D$1/1000000+$A76*(Diagramme!D$4/1000)^2*PI()/4)*(Diagramme!D$4/1000)^2*PI()/4/(Diagramme!D$8*1000*(Diagramme!D$1/1000000-$A76*(Diagramme!D$4/1000)^2*PI()/4)+Diagramme!D$6/1000)-9.81-(0.601*Diagramme!D$7*(Diagramme!D$5/1000)^2*PI()/4*Q75^2)/T75*1000)</f>
        <v>588.25885508675</v>
      </c>
      <c r="Q76" s="30" t="n">
        <f aca="false">IF((Q75^2+2*P76*($A76-$A75))&lt;0,0,SQRT(Q75^2+2*P76*($A76-$A75)))</f>
        <v>27.6304218596181</v>
      </c>
      <c r="R76" s="30" t="n">
        <f aca="false">(R75+1000*2*($A76-$A75)/(Q76+R75))</f>
        <v>43.1673161911252</v>
      </c>
      <c r="S76" s="31" t="n">
        <f aca="false">IF(P76=-9.81,0,(Diagramme!D$3/1000000-Diagramme!D$1/1000000)*Diagramme!D$2*100000/(Diagramme!D$3/1000000-Diagramme!D$1/1000000+$A76*(Diagramme!D$4/1000)^2*PI()/4)/100000)</f>
        <v>8.1872758643611</v>
      </c>
      <c r="T76" s="30" t="n">
        <f aca="false">IF(P76&lt;0,Diagramme!D$6,(Diagramme!D$8*1000*(Diagramme!D$1/1000000-$A76*(Diagramme!D$4/1000)^2*PI()/4)+Diagramme!D$6/1000)*1000)</f>
        <v>427.522143634355</v>
      </c>
      <c r="U76" s="32" t="n">
        <f aca="false">(0.601*Diagramme!D$7*(Diagramme!D$5/1000)^2*PI()/4*Q75^2)</f>
        <v>1.53437099890765</v>
      </c>
      <c r="V76" s="30" t="n">
        <f aca="false">IF(Diagramme!E$9&lt;$A76,-9.81-(0.601*Diagramme!E$7*(Diagramme!E$5/1000)^2*PI()/4*W75^2)/Z75*1000,(Diagramme!E$3/1000000-Diagramme!E$1/1000000)*Diagramme!E$2*100000/(Diagramme!E$3/1000000-Diagramme!E$1/1000000+$A76*(Diagramme!E$4/1000)^2*PI()/4)*(Diagramme!E$4/1000)^2*PI()/4/(Diagramme!E$8*1000*(Diagramme!E$1/1000000-$A76*(Diagramme!E$4/1000)^2*PI()/4)+Diagramme!E$6/1000)-9.81-(0.601*Diagramme!E$7*(Diagramme!E$5/1000)^2*PI()/4*W75^2)/Z75*1000)</f>
        <v>289.258271779837</v>
      </c>
      <c r="W76" s="30" t="n">
        <f aca="false">IF((W75^2+2*V76*($A76-$A75))&lt;0,0,SQRT(W75^2+2*V76*($A76-$A75)))</f>
        <v>19.3515446204961</v>
      </c>
      <c r="X76" s="30" t="n">
        <f aca="false">(X75+1000*2*($A76-$A75)/(W76+X75))</f>
        <v>47.0013766798405</v>
      </c>
      <c r="Y76" s="31" t="n">
        <f aca="false">IF(V76=-9.81,0,(Diagramme!E$3/1000000-Diagramme!E$1/1000000)*Diagramme!E$2*100000/(Diagramme!E$3/1000000-Diagramme!E$1/1000000+$A76*(Diagramme!E$4/1000)^2*PI()/4)/100000)</f>
        <v>4.09363793218055</v>
      </c>
      <c r="Z76" s="30" t="n">
        <f aca="false">IF(V76&lt;0,Diagramme!E$6,(Diagramme!E$8*1000*(Diagramme!E$1/1000000-$A76*(Diagramme!E$4/1000)^2*PI()/4)+Diagramme!E$6/1000)*1000)</f>
        <v>427.522143634355</v>
      </c>
      <c r="AA76" s="32" t="n">
        <f aca="false">(0.601*Diagramme!E$7*(Diagramme!E$5/1000)^2*PI()/4*W75^2)</f>
        <v>0.752610014127255</v>
      </c>
    </row>
    <row r="77" customFormat="false" ht="12.75" hidden="false" customHeight="false" outlineLevel="0" collapsed="false">
      <c r="A77" s="26" t="n">
        <f aca="false">A76+A$3</f>
        <v>0.75</v>
      </c>
      <c r="B77" s="30" t="n">
        <f aca="false">IF(Diagramme!B$9&lt;$A77,-9.81-(0.601*Diagramme!B$7*(Diagramme!B$5/1000)^2*PI()/4*C76^2)/H76*1000,(Diagramme!B$3/1000000-Diagramme!B$1/1000000)*Diagramme!B$2*100000/(Diagramme!B$3/1000000-Diagramme!B$1/1000000+$A77*(Diagramme!B$4/1000)^2*PI()/4)*(Diagramme!B$4/1000)^2*PI()/4/(Diagramme!B$8*1000*(Diagramme!B$1/1000000-$A77*(Diagramme!B$4/1000)^2*PI()/4)+Diagramme!B$6/1000)-9.81-(0.601*Diagramme!B$7*(Diagramme!B$5/1000)^2*PI()/4*C76^2)/H76*1000)</f>
        <v>837.223394557571</v>
      </c>
      <c r="C77" s="30" t="n">
        <f aca="false">IF((C76^2+2*B77*($A77-$A76))&lt;0,0,SQRT(C76^2+2*B77*($A77-$A76)))</f>
        <v>32.2169493018269</v>
      </c>
      <c r="D77" s="30" t="n">
        <f aca="false">0.98*SQRT(2*G77*100000/(Diagramme!$B$8*1000))</f>
        <v>37.3812565639232</v>
      </c>
      <c r="E77" s="30" t="n">
        <f aca="false">IF(D77&gt;C77,B77,"x")</f>
        <v>837.223394557571</v>
      </c>
      <c r="F77" s="30" t="n">
        <f aca="false">(F76+1000*2*($A77-$A76)/(C77+F76))</f>
        <v>41.7668865912168</v>
      </c>
      <c r="G77" s="31" t="n">
        <f aca="false">IF(B77=-9.81,0,(Diagramme!B$3/1000000-Diagramme!B$1/1000000)*Diagramme!B$2*100000/(Diagramme!B$3/1000000-Diagramme!B$1/1000000+$A77*(Diagramme!B$4/1000)^2*PI()/4)/100000)</f>
        <v>7.27487683412043</v>
      </c>
      <c r="H77" s="30" t="n">
        <f aca="false">IF(B77&lt;0,Diagramme!B$6,(Diagramme!B$8*1000*(Diagramme!B$1/1000000-$A77*(Diagramme!B$4/1000)^2*PI()/4)+Diagramme!B$6/1000)*1000)</f>
        <v>268.380550980765</v>
      </c>
      <c r="I77" s="32" t="n">
        <f aca="false">(0.601*Diagramme!B$7*(Diagramme!B$5/1000)^2*PI()/4*C76^2)</f>
        <v>1.23398462019293</v>
      </c>
      <c r="J77" s="30" t="n">
        <f aca="false">IF(Diagramme!C$9&lt;$A77,-9.81-(0.601*Diagramme!C$7*(Diagramme!C$5/1000)^2*PI()/4*K76^2)/N76*1000,(Diagramme!C$3/1000000-Diagramme!C$1/1000000)*Diagramme!C$2*100000/(Diagramme!C$3/1000000-Diagramme!C$1/1000000+$A77*(Diagramme!C$4/1000)^2*PI()/4)*(Diagramme!C$4/1000)^2*PI()/4/(Diagramme!C$8*1000*(Diagramme!C$1/1000000-$A77*(Diagramme!C$4/1000)^2*PI()/4)+Diagramme!C$6/1000)-9.81-(0.601*Diagramme!C$7*(Diagramme!C$5/1000)^2*PI()/4*K76^2)/N76*1000)</f>
        <v>413.738921345013</v>
      </c>
      <c r="K77" s="30" t="n">
        <f aca="false">IF((K76^2+2*J77*($A77-$A76))&lt;0,0,SQRT(K76^2+2*J77*($A77-$A76)))</f>
        <v>22.6191897201046</v>
      </c>
      <c r="L77" s="30" t="n">
        <f aca="false">(L76+1000*2*($A77-$A76)/(K77+L76))</f>
        <v>45.8637018708887</v>
      </c>
      <c r="M77" s="31" t="n">
        <f aca="false">IF(J77=-9.81,0,(Diagramme!C$3/1000000-Diagramme!C$1/1000000)*Diagramme!C$2*100000/(Diagramme!C$3/1000000-Diagramme!C$1/1000000+$A77*(Diagramme!C$4/1000)^2*PI()/4)/100000)</f>
        <v>3.63743841706022</v>
      </c>
      <c r="N77" s="30" t="n">
        <f aca="false">IF(J77&lt;0,Diagramme!C$6,(Diagramme!C$8*1000*(Diagramme!C$1/1000000-$A77*(Diagramme!C$4/1000)^2*PI()/4)+Diagramme!C$6/1000)*1000)</f>
        <v>268.380550980765</v>
      </c>
      <c r="O77" s="32" t="n">
        <f aca="false">(0.601*Diagramme!C$7*(Diagramme!C$5/1000)^2*PI()/4*K76^2)</f>
        <v>0.608242762557858</v>
      </c>
      <c r="P77" s="30" t="n">
        <f aca="false">IF(Diagramme!D$9&lt;$A77,-9.81-(0.601*Diagramme!D$7*(Diagramme!D$5/1000)^2*PI()/4*Q76^2)/T76*1000,(Diagramme!D$3/1000000-Diagramme!D$1/1000000)*Diagramme!D$2*100000/(Diagramme!D$3/1000000-Diagramme!D$1/1000000+$A77*(Diagramme!D$4/1000)^2*PI()/4)*(Diagramme!D$4/1000)^2*PI()/4/(Diagramme!D$8*1000*(Diagramme!D$1/1000000-$A77*(Diagramme!D$4/1000)^2*PI()/4)+Diagramme!D$6/1000)-9.81-(0.601*Diagramme!D$7*(Diagramme!D$5/1000)^2*PI()/4*Q76^2)/T76*1000)</f>
        <v>591.149186668254</v>
      </c>
      <c r="Q77" s="30" t="n">
        <f aca="false">IF((Q76^2+2*P77*($A77-$A76))&lt;0,0,SQRT(Q76^2+2*P77*($A77-$A76)))</f>
        <v>27.8435485503164</v>
      </c>
      <c r="R77" s="30" t="n">
        <f aca="false">(R76+1000*2*($A77-$A76)/(Q77+R76))</f>
        <v>43.4489632330648</v>
      </c>
      <c r="S77" s="31" t="n">
        <f aca="false">IF(P77=-9.81,0,(Diagramme!D$3/1000000-Diagramme!D$1/1000000)*Diagramme!D$2*100000/(Diagramme!D$3/1000000-Diagramme!D$1/1000000+$A77*(Diagramme!D$4/1000)^2*PI()/4)/100000)</f>
        <v>8.16726909974035</v>
      </c>
      <c r="T77" s="30" t="n">
        <f aca="false">IF(P77&lt;0,Diagramme!D$6,(Diagramme!D$8*1000*(Diagramme!D$1/1000000-$A77*(Diagramme!D$4/1000)^2*PI()/4)+Diagramme!D$6/1000)*1000)</f>
        <v>424.380550980765</v>
      </c>
      <c r="U77" s="32" t="n">
        <f aca="false">(0.601*Diagramme!D$7*(Diagramme!D$5/1000)^2*PI()/4*Q76^2)</f>
        <v>1.55838689101584</v>
      </c>
      <c r="V77" s="30" t="n">
        <f aca="false">IF(Diagramme!E$9&lt;$A77,-9.81-(0.601*Diagramme!E$7*(Diagramme!E$5/1000)^2*PI()/4*W76^2)/Z76*1000,(Diagramme!E$3/1000000-Diagramme!E$1/1000000)*Diagramme!E$2*100000/(Diagramme!E$3/1000000-Diagramme!E$1/1000000+$A77*(Diagramme!E$4/1000)^2*PI()/4)*(Diagramme!E$4/1000)^2*PI()/4/(Diagramme!E$8*1000*(Diagramme!E$1/1000000-$A77*(Diagramme!E$4/1000)^2*PI()/4)+Diagramme!E$6/1000)-9.81-(0.601*Diagramme!E$7*(Diagramme!E$5/1000)^2*PI()/4*W76^2)/Z76*1000)</f>
        <v>290.704151432084</v>
      </c>
      <c r="W77" s="30" t="n">
        <f aca="false">IF((W76^2+2*V77*($A77-$A76))&lt;0,0,SQRT(W76^2+2*V77*($A77-$A76)))</f>
        <v>19.5011887388358</v>
      </c>
      <c r="X77" s="30" t="n">
        <f aca="false">(X76+1000*2*($A77-$A76)/(W77+X76))</f>
        <v>47.3021169576642</v>
      </c>
      <c r="Y77" s="31" t="n">
        <f aca="false">IF(V77=-9.81,0,(Diagramme!E$3/1000000-Diagramme!E$1/1000000)*Diagramme!E$2*100000/(Diagramme!E$3/1000000-Diagramme!E$1/1000000+$A77*(Diagramme!E$4/1000)^2*PI()/4)/100000)</f>
        <v>4.08363454987017</v>
      </c>
      <c r="Z77" s="30" t="n">
        <f aca="false">IF(V77&lt;0,Diagramme!E$6,(Diagramme!E$8*1000*(Diagramme!E$1/1000000-$A77*(Diagramme!E$4/1000)^2*PI()/4)+Diagramme!E$6/1000)*1000)</f>
        <v>424.380550980765</v>
      </c>
      <c r="AA77" s="32" t="n">
        <f aca="false">(0.601*Diagramme!E$7*(Diagramme!E$5/1000)^2*PI()/4*W76^2)</f>
        <v>0.764419093389552</v>
      </c>
    </row>
    <row r="78" customFormat="false" ht="12.75" hidden="false" customHeight="false" outlineLevel="0" collapsed="false">
      <c r="A78" s="26" t="n">
        <f aca="false">A77+A$3</f>
        <v>0.760000000000001</v>
      </c>
      <c r="B78" s="30" t="n">
        <f aca="false">IF(Diagramme!B$9&lt;$A78,-9.81-(0.601*Diagramme!B$7*(Diagramme!B$5/1000)^2*PI()/4*C77^2)/H77*1000,(Diagramme!B$3/1000000-Diagramme!B$1/1000000)*Diagramme!B$2*100000/(Diagramme!B$3/1000000-Diagramme!B$1/1000000+$A78*(Diagramme!B$4/1000)^2*PI()/4)*(Diagramme!B$4/1000)^2*PI()/4/(Diagramme!B$8*1000*(Diagramme!B$1/1000000-$A78*(Diagramme!B$4/1000)^2*PI()/4)+Diagramme!B$6/1000)-9.81-(0.601*Diagramme!B$7*(Diagramme!B$5/1000)^2*PI()/4*C77^2)/H77*1000)</f>
        <v>844.061702307846</v>
      </c>
      <c r="C78" s="30" t="n">
        <f aca="false">IF((C77^2+2*B78*($A78-$A77))&lt;0,0,SQRT(C77^2+2*B78*($A78-$A77)))</f>
        <v>32.4778856510494</v>
      </c>
      <c r="D78" s="30" t="n">
        <f aca="false">0.98*SQRT(2*G78*100000/(Diagramme!$B$8*1000))</f>
        <v>37.3135287226937</v>
      </c>
      <c r="E78" s="30" t="n">
        <f aca="false">IF(D78&gt;C78,B78,"x")</f>
        <v>844.061702307846</v>
      </c>
      <c r="F78" s="30" t="n">
        <f aca="false">(F77+1000*2*($A78-$A77)/(C78+F77))</f>
        <v>42.0362658268987</v>
      </c>
      <c r="G78" s="31" t="n">
        <f aca="false">IF(B78=-9.81,0,(Diagramme!B$3/1000000-Diagramme!B$1/1000000)*Diagramme!B$2*100000/(Diagramme!B$3/1000000-Diagramme!B$1/1000000+$A78*(Diagramme!B$4/1000)^2*PI()/4)/100000)</f>
        <v>7.24853928435698</v>
      </c>
      <c r="H78" s="30" t="n">
        <f aca="false">IF(B78&lt;0,Diagramme!B$6,(Diagramme!B$8*1000*(Diagramme!B$1/1000000-$A78*(Diagramme!B$4/1000)^2*PI()/4)+Diagramme!B$6/1000)*1000)</f>
        <v>265.238958327176</v>
      </c>
      <c r="I78" s="32" t="n">
        <f aca="false">(0.601*Diagramme!B$7*(Diagramme!B$5/1000)^2*PI()/4*C77^2)</f>
        <v>1.25421833711221</v>
      </c>
      <c r="J78" s="30" t="n">
        <f aca="false">IF(Diagramme!C$9&lt;$A78,-9.81-(0.601*Diagramme!C$7*(Diagramme!C$5/1000)^2*PI()/4*K77^2)/N77*1000,(Diagramme!C$3/1000000-Diagramme!C$1/1000000)*Diagramme!C$2*100000/(Diagramme!C$3/1000000-Diagramme!C$1/1000000+$A78*(Diagramme!C$4/1000)^2*PI()/4)*(Diagramme!C$4/1000)^2*PI()/4/(Diagramme!C$8*1000*(Diagramme!C$1/1000000-$A78*(Diagramme!C$4/1000)^2*PI()/4)+Diagramme!C$6/1000)-9.81-(0.601*Diagramme!C$7*(Diagramme!C$5/1000)^2*PI()/4*K77^2)/N77*1000)</f>
        <v>417.15889121968</v>
      </c>
      <c r="K78" s="30" t="n">
        <f aca="false">IF((K77^2+2*J78*($A78-$A77))&lt;0,0,SQRT(K77^2+2*J78*($A78-$A77)))</f>
        <v>22.8028709029911</v>
      </c>
      <c r="L78" s="30" t="n">
        <f aca="false">(L77+1000*2*($A78-$A77)/(K78+L77))</f>
        <v>46.1549644050749</v>
      </c>
      <c r="M78" s="31" t="n">
        <f aca="false">IF(J78=-9.81,0,(Diagramme!C$3/1000000-Diagramme!C$1/1000000)*Diagramme!C$2*100000/(Diagramme!C$3/1000000-Diagramme!C$1/1000000+$A78*(Diagramme!C$4/1000)^2*PI()/4)/100000)</f>
        <v>3.62426964217849</v>
      </c>
      <c r="N78" s="30" t="n">
        <f aca="false">IF(J78&lt;0,Diagramme!C$6,(Diagramme!C$8*1000*(Diagramme!C$1/1000000-$A78*(Diagramme!C$4/1000)^2*PI()/4)+Diagramme!C$6/1000)*1000)</f>
        <v>265.238958327176</v>
      </c>
      <c r="O78" s="32" t="n">
        <f aca="false">(0.601*Diagramme!C$7*(Diagramme!C$5/1000)^2*PI()/4*K77^2)</f>
        <v>0.618241857503609</v>
      </c>
      <c r="P78" s="30" t="n">
        <f aca="false">IF(Diagramme!D$9&lt;$A78,-9.81-(0.601*Diagramme!D$7*(Diagramme!D$5/1000)^2*PI()/4*Q77^2)/T77*1000,(Diagramme!D$3/1000000-Diagramme!D$1/1000000)*Diagramme!D$2*100000/(Diagramme!D$3/1000000-Diagramme!D$1/1000000+$A78*(Diagramme!D$4/1000)^2*PI()/4)*(Diagramme!D$4/1000)^2*PI()/4/(Diagramme!D$8*1000*(Diagramme!D$1/1000000-$A78*(Diagramme!D$4/1000)^2*PI()/4)+Diagramme!D$6/1000)-9.81-(0.601*Diagramme!D$7*(Diagramme!D$5/1000)^2*PI()/4*Q77^2)/T77*1000)</f>
        <v>594.089635918988</v>
      </c>
      <c r="Q78" s="30" t="n">
        <f aca="false">IF((Q77^2+2*P78*($A78-$A77))&lt;0,0,SQRT(Q77^2+2*P78*($A78-$A77)))</f>
        <v>28.0561043017773</v>
      </c>
      <c r="R78" s="30" t="n">
        <f aca="false">(R77+1000*2*($A78-$A77)/(Q78+R77))</f>
        <v>43.7286636891234</v>
      </c>
      <c r="S78" s="31" t="n">
        <f aca="false">IF(P78=-9.81,0,(Diagramme!D$3/1000000-Diagramme!D$1/1000000)*Diagramme!D$2*100000/(Diagramme!D$3/1000000-Diagramme!D$1/1000000+$A78*(Diagramme!D$4/1000)^2*PI()/4)/100000)</f>
        <v>8.14735987547459</v>
      </c>
      <c r="T78" s="30" t="n">
        <f aca="false">IF(P78&lt;0,Diagramme!D$6,(Diagramme!D$8*1000*(Diagramme!D$1/1000000-$A78*(Diagramme!D$4/1000)^2*PI()/4)+Diagramme!D$6/1000)*1000)</f>
        <v>421.238958327176</v>
      </c>
      <c r="U78" s="32" t="n">
        <f aca="false">(0.601*Diagramme!D$7*(Diagramme!D$5/1000)^2*PI()/4*Q77^2)</f>
        <v>1.58252078201316</v>
      </c>
      <c r="V78" s="30" t="n">
        <f aca="false">IF(Diagramme!E$9&lt;$A78,-9.81-(0.601*Diagramme!E$7*(Diagramme!E$5/1000)^2*PI()/4*W77^2)/Z77*1000,(Diagramme!E$3/1000000-Diagramme!E$1/1000000)*Diagramme!E$2*100000/(Diagramme!E$3/1000000-Diagramme!E$1/1000000+$A78*(Diagramme!E$4/1000)^2*PI()/4)*(Diagramme!E$4/1000)^2*PI()/4/(Diagramme!E$8*1000*(Diagramme!E$1/1000000-$A78*(Diagramme!E$4/1000)^2*PI()/4)+Diagramme!E$6/1000)-9.81-(0.601*Diagramme!E$7*(Diagramme!E$5/1000)^2*PI()/4*W77^2)/Z77*1000)</f>
        <v>292.17510041938</v>
      </c>
      <c r="W78" s="30" t="n">
        <f aca="false">IF((W77^2+2*V78*($A78-$A77))&lt;0,0,SQRT(W77^2+2*V78*($A78-$A77)))</f>
        <v>19.6504418331009</v>
      </c>
      <c r="X78" s="30" t="n">
        <f aca="false">(X77+1000*2*($A78-$A77)/(W78+X77))</f>
        <v>47.6008359366132</v>
      </c>
      <c r="Y78" s="31" t="n">
        <f aca="false">IF(V78=-9.81,0,(Diagramme!E$3/1000000-Diagramme!E$1/1000000)*Diagramme!E$2*100000/(Diagramme!E$3/1000000-Diagramme!E$1/1000000+$A78*(Diagramme!E$4/1000)^2*PI()/4)/100000)</f>
        <v>4.07367993773729</v>
      </c>
      <c r="Z78" s="30" t="n">
        <f aca="false">IF(V78&lt;0,Diagramme!E$6,(Diagramme!E$8*1000*(Diagramme!E$1/1000000-$A78*(Diagramme!E$4/1000)^2*PI()/4)+Diagramme!E$6/1000)*1000)</f>
        <v>421.238958327176</v>
      </c>
      <c r="AA78" s="32" t="n">
        <f aca="false">(0.601*Diagramme!E$7*(Diagramme!E$5/1000)^2*PI()/4*W77^2)</f>
        <v>0.77628720124008</v>
      </c>
    </row>
    <row r="79" customFormat="false" ht="12.75" hidden="false" customHeight="false" outlineLevel="0" collapsed="false">
      <c r="A79" s="26" t="n">
        <f aca="false">A78+A$3</f>
        <v>0.770000000000001</v>
      </c>
      <c r="B79" s="30" t="n">
        <f aca="false">IF(Diagramme!B$9&lt;$A79,-9.81-(0.601*Diagramme!B$7*(Diagramme!B$5/1000)^2*PI()/4*C78^2)/H78*1000,(Diagramme!B$3/1000000-Diagramme!B$1/1000000)*Diagramme!B$2*100000/(Diagramme!B$3/1000000-Diagramme!B$1/1000000+$A79*(Diagramme!B$4/1000)^2*PI()/4)*(Diagramme!B$4/1000)^2*PI()/4/(Diagramme!B$8*1000*(Diagramme!B$1/1000000-$A79*(Diagramme!B$4/1000)^2*PI()/4)+Diagramme!B$6/1000)-9.81-(0.601*Diagramme!B$7*(Diagramme!B$5/1000)^2*PI()/4*C78^2)/H78*1000)</f>
        <v>851.086132045469</v>
      </c>
      <c r="C79" s="30" t="n">
        <f aca="false">IF((C78^2+2*B79*($A79-$A78))&lt;0,0,SQRT(C78^2+2*B79*($A79-$A78)))</f>
        <v>32.7388878705974</v>
      </c>
      <c r="D79" s="30" t="n">
        <f aca="false">0.98*SQRT(2*G79*100000/(Diagramme!$B$8*1000))</f>
        <v>37.246167683033</v>
      </c>
      <c r="E79" s="30" t="n">
        <f aca="false">IF(D79&gt;C79,B79,"x")</f>
        <v>851.086132045469</v>
      </c>
      <c r="F79" s="30" t="n">
        <f aca="false">(F78+1000*2*($A79-$A78)/(C79+F78))</f>
        <v>42.3037343510145</v>
      </c>
      <c r="G79" s="31" t="n">
        <f aca="false">IF(B79=-9.81,0,(Diagramme!B$3/1000000-Diagramme!B$1/1000000)*Diagramme!B$2*100000/(Diagramme!B$3/1000000-Diagramme!B$1/1000000+$A79*(Diagramme!B$4/1000)^2*PI()/4)/100000)</f>
        <v>7.22239174860793</v>
      </c>
      <c r="H79" s="30" t="n">
        <f aca="false">IF(B79&lt;0,Diagramme!B$6,(Diagramme!B$8*1000*(Diagramme!B$1/1000000-$A79*(Diagramme!B$4/1000)^2*PI()/4)+Diagramme!B$6/1000)*1000)</f>
        <v>262.097365673586</v>
      </c>
      <c r="I79" s="32" t="n">
        <f aca="false">(0.601*Diagramme!B$7*(Diagramme!B$5/1000)^2*PI()/4*C78^2)</f>
        <v>1.27461731981853</v>
      </c>
      <c r="J79" s="30" t="n">
        <f aca="false">IF(Diagramme!C$9&lt;$A79,-9.81-(0.601*Diagramme!C$7*(Diagramme!C$5/1000)^2*PI()/4*K78^2)/N78*1000,(Diagramme!C$3/1000000-Diagramme!C$1/1000000)*Diagramme!C$2*100000/(Diagramme!C$3/1000000-Diagramme!C$1/1000000+$A79*(Diagramme!C$4/1000)^2*PI()/4)*(Diagramme!C$4/1000)^2*PI()/4/(Diagramme!C$8*1000*(Diagramme!C$1/1000000-$A79*(Diagramme!C$4/1000)^2*PI()/4)+Diagramme!C$6/1000)-9.81-(0.601*Diagramme!C$7*(Diagramme!C$5/1000)^2*PI()/4*K78^2)/N78*1000)</f>
        <v>420.671941343699</v>
      </c>
      <c r="K79" s="30" t="n">
        <f aca="false">IF((K78^2+2*J79*($A79-$A78))&lt;0,0,SQRT(K78^2+2*J79*($A79-$A78)))</f>
        <v>22.9866126309501</v>
      </c>
      <c r="L79" s="30" t="n">
        <f aca="false">(L78+1000*2*($A79-$A78)/(K79+L78))</f>
        <v>46.4442259587935</v>
      </c>
      <c r="M79" s="31" t="n">
        <f aca="false">IF(J79=-9.81,0,(Diagramme!C$3/1000000-Diagramme!C$1/1000000)*Diagramme!C$2*100000/(Diagramme!C$3/1000000-Diagramme!C$1/1000000+$A79*(Diagramme!C$4/1000)^2*PI()/4)/100000)</f>
        <v>3.61119587430396</v>
      </c>
      <c r="N79" s="30" t="n">
        <f aca="false">IF(J79&lt;0,Diagramme!C$6,(Diagramme!C$8*1000*(Diagramme!C$1/1000000-$A79*(Diagramme!C$4/1000)^2*PI()/4)+Diagramme!C$6/1000)*1000)</f>
        <v>262.097365673586</v>
      </c>
      <c r="O79" s="32" t="n">
        <f aca="false">(0.601*Diagramme!C$7*(Diagramme!C$5/1000)^2*PI()/4*K78^2)</f>
        <v>0.628323605063664</v>
      </c>
      <c r="P79" s="30" t="n">
        <f aca="false">IF(Diagramme!D$9&lt;$A79,-9.81-(0.601*Diagramme!D$7*(Diagramme!D$5/1000)^2*PI()/4*Q78^2)/T78*1000,(Diagramme!D$3/1000000-Diagramme!D$1/1000000)*Diagramme!D$2*100000/(Diagramme!D$3/1000000-Diagramme!D$1/1000000+$A79*(Diagramme!D$4/1000)^2*PI()/4)*(Diagramme!D$4/1000)^2*PI()/4/(Diagramme!D$8*1000*(Diagramme!D$1/1000000-$A79*(Diagramme!D$4/1000)^2*PI()/4)+Diagramme!D$6/1000)-9.81-(0.601*Diagramme!D$7*(Diagramme!D$5/1000)^2*PI()/4*Q78^2)/T78*1000)</f>
        <v>597.081274520652</v>
      </c>
      <c r="Q79" s="30" t="n">
        <f aca="false">IF((Q78^2+2*P79*($A79-$A78))&lt;0,0,SQRT(Q78^2+2*P79*($A79-$A78)))</f>
        <v>28.2681201016732</v>
      </c>
      <c r="R79" s="30" t="n">
        <f aca="false">(R78+1000*2*($A79-$A78)/(Q79+R78))</f>
        <v>44.00645387567</v>
      </c>
      <c r="S79" s="31" t="n">
        <f aca="false">IF(P79=-9.81,0,(Diagramme!D$3/1000000-Diagramme!D$1/1000000)*Diagramme!D$2*100000/(Diagramme!D$3/1000000-Diagramme!D$1/1000000+$A79*(Diagramme!D$4/1000)^2*PI()/4)/100000)</f>
        <v>8.12754747998064</v>
      </c>
      <c r="T79" s="30" t="n">
        <f aca="false">IF(P79&lt;0,Diagramme!D$6,(Diagramme!D$8*1000*(Diagramme!D$1/1000000-$A79*(Diagramme!D$4/1000)^2*PI()/4)+Diagramme!D$6/1000)*1000)</f>
        <v>418.097365673586</v>
      </c>
      <c r="U79" s="32" t="n">
        <f aca="false">(0.601*Diagramme!D$7*(Diagramme!D$5/1000)^2*PI()/4*Q78^2)</f>
        <v>1.60677471797257</v>
      </c>
      <c r="V79" s="30" t="n">
        <f aca="false">IF(Diagramme!E$9&lt;$A79,-9.81-(0.601*Diagramme!E$7*(Diagramme!E$5/1000)^2*PI()/4*W78^2)/Z78*1000,(Diagramme!E$3/1000000-Diagramme!E$1/1000000)*Diagramme!E$2*100000/(Diagramme!E$3/1000000-Diagramme!E$1/1000000+$A79*(Diagramme!E$4/1000)^2*PI()/4)*(Diagramme!E$4/1000)^2*PI()/4/(Diagramme!E$8*1000*(Diagramme!E$1/1000000-$A79*(Diagramme!E$4/1000)^2*PI()/4)+Diagramme!E$6/1000)-9.81-(0.601*Diagramme!E$7*(Diagramme!E$5/1000)^2*PI()/4*W78^2)/Z78*1000)</f>
        <v>293.671654816495</v>
      </c>
      <c r="W79" s="30" t="n">
        <f aca="false">IF((W78^2+2*V79*($A79-$A78))&lt;0,0,SQRT(W78^2+2*V79*($A79-$A78)))</f>
        <v>19.7993256787299</v>
      </c>
      <c r="X79" s="30" t="n">
        <f aca="false">(X78+1000*2*($A79-$A78)/(W79+X78))</f>
        <v>47.8975711301301</v>
      </c>
      <c r="Y79" s="31" t="n">
        <f aca="false">IF(V79=-9.81,0,(Diagramme!E$3/1000000-Diagramme!E$1/1000000)*Diagramme!E$2*100000/(Diagramme!E$3/1000000-Diagramme!E$1/1000000+$A79*(Diagramme!E$4/1000)^2*PI()/4)/100000)</f>
        <v>4.06377373999032</v>
      </c>
      <c r="Z79" s="30" t="n">
        <f aca="false">IF(V79&lt;0,Diagramme!E$6,(Diagramme!E$8*1000*(Diagramme!E$1/1000000-$A79*(Diagramme!E$4/1000)^2*PI()/4)+Diagramme!E$6/1000)*1000)</f>
        <v>418.097365673586</v>
      </c>
      <c r="AA79" s="32" t="n">
        <f aca="false">(0.601*Diagramme!E$7*(Diagramme!E$5/1000)^2*PI()/4*W78^2)</f>
        <v>0.788215361144003</v>
      </c>
    </row>
    <row r="80" customFormat="false" ht="12.75" hidden="false" customHeight="false" outlineLevel="0" collapsed="false">
      <c r="A80" s="26" t="n">
        <f aca="false">A79+A$3</f>
        <v>0.780000000000001</v>
      </c>
      <c r="B80" s="30" t="n">
        <f aca="false">IF(Diagramme!B$9&lt;$A80,-9.81-(0.601*Diagramme!B$7*(Diagramme!B$5/1000)^2*PI()/4*C79^2)/H79*1000,(Diagramme!B$3/1000000-Diagramme!B$1/1000000)*Diagramme!B$2*100000/(Diagramme!B$3/1000000-Diagramme!B$1/1000000+$A80*(Diagramme!B$4/1000)^2*PI()/4)*(Diagramme!B$4/1000)^2*PI()/4/(Diagramme!B$8*1000*(Diagramme!B$1/1000000-$A80*(Diagramme!B$4/1000)^2*PI()/4)+Diagramme!B$6/1000)-9.81-(0.601*Diagramme!B$7*(Diagramme!B$5/1000)^2*PI()/4*C79^2)/H79*1000)</f>
        <v>858.303193608801</v>
      </c>
      <c r="C80" s="30" t="n">
        <f aca="false">IF((C79^2+2*B80*($A80-$A79))&lt;0,0,SQRT(C79^2+2*B80*($A80-$A79)))</f>
        <v>33.0000127708418</v>
      </c>
      <c r="D80" s="30" t="n">
        <f aca="false">0.98*SQRT(2*G80*100000/(Diagramme!$B$8*1000))</f>
        <v>37.179170145967</v>
      </c>
      <c r="E80" s="30" t="n">
        <f aca="false">IF(D80&gt;C80,B80,"x")</f>
        <v>858.303193608801</v>
      </c>
      <c r="F80" s="30" t="n">
        <f aca="false">(F79+1000*2*($A80-$A79)/(C80+F79))</f>
        <v>42.5693253841889</v>
      </c>
      <c r="G80" s="31" t="n">
        <f aca="false">IF(B80=-9.81,0,(Diagramme!B$3/1000000-Diagramme!B$1/1000000)*Diagramme!B$2*100000/(Diagramme!B$3/1000000-Diagramme!B$1/1000000+$A80*(Diagramme!B$4/1000)^2*PI()/4)/100000)</f>
        <v>7.19643217796106</v>
      </c>
      <c r="H80" s="30" t="n">
        <f aca="false">IF(B80&lt;0,Diagramme!B$6,(Diagramme!B$8*1000*(Diagramme!B$1/1000000-$A80*(Diagramme!B$4/1000)^2*PI()/4)+Diagramme!B$6/1000)*1000)</f>
        <v>258.955773019996</v>
      </c>
      <c r="I80" s="32" t="n">
        <f aca="false">(0.601*Diagramme!B$7*(Diagramme!B$5/1000)^2*PI()/4*C79^2)</f>
        <v>1.29518606644181</v>
      </c>
      <c r="J80" s="30" t="n">
        <f aca="false">IF(Diagramme!C$9&lt;$A80,-9.81-(0.601*Diagramme!C$7*(Diagramme!C$5/1000)^2*PI()/4*K79^2)/N79*1000,(Diagramme!C$3/1000000-Diagramme!C$1/1000000)*Diagramme!C$2*100000/(Diagramme!C$3/1000000-Diagramme!C$1/1000000+$A80*(Diagramme!C$4/1000)^2*PI()/4)*(Diagramme!C$4/1000)^2*PI()/4/(Diagramme!C$8*1000*(Diagramme!C$1/1000000-$A80*(Diagramme!C$4/1000)^2*PI()/4)+Diagramme!C$6/1000)-9.81-(0.601*Diagramme!C$7*(Diagramme!C$5/1000)^2*PI()/4*K79^2)/N79*1000)</f>
        <v>424.281327326888</v>
      </c>
      <c r="K80" s="30" t="n">
        <f aca="false">IF((K79^2+2*J80*($A80-$A79))&lt;0,0,SQRT(K79^2+2*J80*($A80-$A79)))</f>
        <v>23.1704550406739</v>
      </c>
      <c r="L80" s="30" t="n">
        <f aca="false">(L79+1000*2*($A80-$A79)/(K80+L79))</f>
        <v>46.7315216802255</v>
      </c>
      <c r="M80" s="31" t="n">
        <f aca="false">IF(J80=-9.81,0,(Diagramme!C$3/1000000-Diagramme!C$1/1000000)*Diagramme!C$2*100000/(Diagramme!C$3/1000000-Diagramme!C$1/1000000+$A80*(Diagramme!C$4/1000)^2*PI()/4)/100000)</f>
        <v>3.59821608898053</v>
      </c>
      <c r="N80" s="30" t="n">
        <f aca="false">IF(J80&lt;0,Diagramme!C$6,(Diagramme!C$8*1000*(Diagramme!C$1/1000000-$A80*(Diagramme!C$4/1000)^2*PI()/4)+Diagramme!C$6/1000)*1000)</f>
        <v>258.955773019996</v>
      </c>
      <c r="O80" s="32" t="n">
        <f aca="false">(0.601*Diagramme!C$7*(Diagramme!C$5/1000)^2*PI()/4*K79^2)</f>
        <v>0.638490254768349</v>
      </c>
      <c r="P80" s="30" t="n">
        <f aca="false">IF(Diagramme!D$9&lt;$A80,-9.81-(0.601*Diagramme!D$7*(Diagramme!D$5/1000)^2*PI()/4*Q79^2)/T79*1000,(Diagramme!D$3/1000000-Diagramme!D$1/1000000)*Diagramme!D$2*100000/(Diagramme!D$3/1000000-Diagramme!D$1/1000000+$A80*(Diagramme!D$4/1000)^2*PI()/4)*(Diagramme!D$4/1000)^2*PI()/4/(Diagramme!D$8*1000*(Diagramme!D$1/1000000-$A80*(Diagramme!D$4/1000)^2*PI()/4)+Diagramme!D$6/1000)-9.81-(0.601*Diagramme!D$7*(Diagramme!D$5/1000)^2*PI()/4*Q79^2)/T79*1000)</f>
        <v>600.125207036207</v>
      </c>
      <c r="Q80" s="30" t="n">
        <f aca="false">IF((Q79^2+2*P80*($A80-$A79))&lt;0,0,SQRT(Q79^2+2*P80*($A80-$A79)))</f>
        <v>28.4796263708523</v>
      </c>
      <c r="R80" s="30" t="n">
        <f aca="false">(R79+1000*2*($A80-$A79)/(Q80+R79))</f>
        <v>44.2823689193857</v>
      </c>
      <c r="S80" s="31" t="n">
        <f aca="false">IF(P80=-9.81,0,(Diagramme!D$3/1000000-Diagramme!D$1/1000000)*Diagramme!D$2*100000/(Diagramme!D$3/1000000-Diagramme!D$1/1000000+$A80*(Diagramme!D$4/1000)^2*PI()/4)/100000)</f>
        <v>8.10783120858013</v>
      </c>
      <c r="T80" s="30" t="n">
        <f aca="false">IF(P80&lt;0,Diagramme!D$6,(Diagramme!D$8*1000*(Diagramme!D$1/1000000-$A80*(Diagramme!D$4/1000)^2*PI()/4)+Diagramme!D$6/1000)*1000)</f>
        <v>414.955773019996</v>
      </c>
      <c r="U80" s="32" t="n">
        <f aca="false">(0.601*Diagramme!D$7*(Diagramme!D$5/1000)^2*PI()/4*Q79^2)</f>
        <v>1.63115078871884</v>
      </c>
      <c r="V80" s="30" t="n">
        <f aca="false">IF(Diagramme!E$9&lt;$A80,-9.81-(0.601*Diagramme!E$7*(Diagramme!E$5/1000)^2*PI()/4*W79^2)/Z79*1000,(Diagramme!E$3/1000000-Diagramme!E$1/1000000)*Diagramme!E$2*100000/(Diagramme!E$3/1000000-Diagramme!E$1/1000000+$A80*(Diagramme!E$4/1000)^2*PI()/4)*(Diagramme!E$4/1000)^2*PI()/4/(Diagramme!E$8*1000*(Diagramme!E$1/1000000-$A80*(Diagramme!E$4/1000)^2*PI()/4)+Diagramme!E$6/1000)-9.81-(0.601*Diagramme!E$7*(Diagramme!E$5/1000)^2*PI()/4*W79^2)/Z79*1000)</f>
        <v>295.194367145836</v>
      </c>
      <c r="W80" s="30" t="n">
        <f aca="false">IF((W79^2+2*V80*($A80-$A79))&lt;0,0,SQRT(W79^2+2*V80*($A80-$A79)))</f>
        <v>19.9478616567122</v>
      </c>
      <c r="X80" s="30" t="n">
        <f aca="false">(X79+1000*2*($A80-$A79)/(W80+X79))</f>
        <v>48.192358843591</v>
      </c>
      <c r="Y80" s="31" t="n">
        <f aca="false">IF(V80=-9.81,0,(Diagramme!E$3/1000000-Diagramme!E$1/1000000)*Diagramme!E$2*100000/(Diagramme!E$3/1000000-Diagramme!E$1/1000000+$A80*(Diagramme!E$4/1000)^2*PI()/4)/100000)</f>
        <v>4.05391560429006</v>
      </c>
      <c r="Z80" s="30" t="n">
        <f aca="false">IF(V80&lt;0,Diagramme!E$6,(Diagramme!E$8*1000*(Diagramme!E$1/1000000-$A80*(Diagramme!E$4/1000)^2*PI()/4)+Diagramme!E$6/1000)*1000)</f>
        <v>414.955773019996</v>
      </c>
      <c r="AA80" s="32" t="n">
        <f aca="false">(0.601*Diagramme!E$7*(Diagramme!E$5/1000)^2*PI()/4*W79^2)</f>
        <v>0.800204618451941</v>
      </c>
    </row>
    <row r="81" customFormat="false" ht="12.75" hidden="false" customHeight="false" outlineLevel="0" collapsed="false">
      <c r="A81" s="26" t="n">
        <f aca="false">A80+A$3</f>
        <v>0.790000000000001</v>
      </c>
      <c r="B81" s="30" t="n">
        <f aca="false">IF(Diagramme!B$9&lt;$A81,-9.81-(0.601*Diagramme!B$7*(Diagramme!B$5/1000)^2*PI()/4*C80^2)/H80*1000,(Diagramme!B$3/1000000-Diagramme!B$1/1000000)*Diagramme!B$2*100000/(Diagramme!B$3/1000000-Diagramme!B$1/1000000+$A81*(Diagramme!B$4/1000)^2*PI()/4)*(Diagramme!B$4/1000)^2*PI()/4/(Diagramme!B$8*1000*(Diagramme!B$1/1000000-$A81*(Diagramme!B$4/1000)^2*PI()/4)+Diagramme!B$6/1000)-9.81-(0.601*Diagramme!B$7*(Diagramme!B$5/1000)^2*PI()/4*C80^2)/H80*1000)</f>
        <v>865.719719705256</v>
      </c>
      <c r="C81" s="30" t="n">
        <f aca="false">IF((C80^2+2*B81*($A81-$A80))&lt;0,0,SQRT(C80^2+2*B81*($A81-$A80)))</f>
        <v>33.2613174313621</v>
      </c>
      <c r="D81" s="30" t="n">
        <f aca="false">0.98*SQRT(2*G81*100000/(Diagramme!$B$8*1000))</f>
        <v>37.1125328539115</v>
      </c>
      <c r="E81" s="30" t="n">
        <f aca="false">IF(D81&gt;C81,B81,"x")</f>
        <v>865.719719705256</v>
      </c>
      <c r="F81" s="30" t="n">
        <f aca="false">(F80+1000*2*($A81-$A80)/(C81+F80))</f>
        <v>42.8330710054498</v>
      </c>
      <c r="G81" s="31" t="n">
        <f aca="false">IF(B81=-9.81,0,(Diagramme!B$3/1000000-Diagramme!B$1/1000000)*Diagramme!B$2*100000/(Diagramme!B$3/1000000-Diagramme!B$1/1000000+$A81*(Diagramme!B$4/1000)^2*PI()/4)/100000)</f>
        <v>7.17065855285642</v>
      </c>
      <c r="H81" s="30" t="n">
        <f aca="false">IF(B81&lt;0,Diagramme!B$6,(Diagramme!B$8*1000*(Diagramme!B$1/1000000-$A81*(Diagramme!B$4/1000)^2*PI()/4)+Diagramme!B$6/1000)*1000)</f>
        <v>255.814180366406</v>
      </c>
      <c r="I81" s="32" t="n">
        <f aca="false">(0.601*Diagramme!B$7*(Diagramme!B$5/1000)^2*PI()/4*C80^2)</f>
        <v>1.31592923243943</v>
      </c>
      <c r="J81" s="30" t="n">
        <f aca="false">IF(Diagramme!C$9&lt;$A81,-9.81-(0.601*Diagramme!C$7*(Diagramme!C$5/1000)^2*PI()/4*K80^2)/N80*1000,(Diagramme!C$3/1000000-Diagramme!C$1/1000000)*Diagramme!C$2*100000/(Diagramme!C$3/1000000-Diagramme!C$1/1000000+$A81*(Diagramme!C$4/1000)^2*PI()/4)*(Diagramme!C$4/1000)^2*PI()/4/(Diagramme!C$8*1000*(Diagramme!C$1/1000000-$A81*(Diagramme!C$4/1000)^2*PI()/4)+Diagramme!C$6/1000)-9.81-(0.601*Diagramme!C$7*(Diagramme!C$5/1000)^2*PI()/4*K80^2)/N80*1000)</f>
        <v>427.990466247047</v>
      </c>
      <c r="K81" s="30" t="n">
        <f aca="false">IF((K80^2+2*J81*($A81-$A80))&lt;0,0,SQRT(K80^2+2*J81*($A81-$A80)))</f>
        <v>23.35443846717</v>
      </c>
      <c r="L81" s="30" t="n">
        <f aca="false">(L80+1000*2*($A81-$A80)/(K81+L80))</f>
        <v>47.016885538521</v>
      </c>
      <c r="M81" s="31" t="n">
        <f aca="false">IF(J81=-9.81,0,(Diagramme!C$3/1000000-Diagramme!C$1/1000000)*Diagramme!C$2*100000/(Diagramme!C$3/1000000-Diagramme!C$1/1000000+$A81*(Diagramme!C$4/1000)^2*PI()/4)/100000)</f>
        <v>3.58532927642821</v>
      </c>
      <c r="N81" s="30" t="n">
        <f aca="false">IF(J81&lt;0,Diagramme!C$6,(Diagramme!C$8*1000*(Diagramme!C$1/1000000-$A81*(Diagramme!C$4/1000)^2*PI()/4)+Diagramme!C$6/1000)*1000)</f>
        <v>255.814180366406</v>
      </c>
      <c r="O81" s="32" t="n">
        <f aca="false">(0.601*Diagramme!C$7*(Diagramme!C$5/1000)^2*PI()/4*K80^2)</f>
        <v>0.64874413482841</v>
      </c>
      <c r="P81" s="30" t="n">
        <f aca="false">IF(Diagramme!D$9&lt;$A81,-9.81-(0.601*Diagramme!D$7*(Diagramme!D$5/1000)^2*PI()/4*Q80^2)/T80*1000,(Diagramme!D$3/1000000-Diagramme!D$1/1000000)*Diagramme!D$2*100000/(Diagramme!D$3/1000000-Diagramme!D$1/1000000+$A81*(Diagramme!D$4/1000)^2*PI()/4)*(Diagramme!D$4/1000)^2*PI()/4/(Diagramme!D$8*1000*(Diagramme!D$1/1000000-$A81*(Diagramme!D$4/1000)^2*PI()/4)+Diagramme!D$6/1000)-9.81-(0.601*Diagramme!D$7*(Diagramme!D$5/1000)^2*PI()/4*Q80^2)/T80*1000)</f>
        <v>603.222572154831</v>
      </c>
      <c r="Q81" s="30" t="n">
        <f aca="false">IF((Q80^2+2*P81*($A81-$A80))&lt;0,0,SQRT(Q80^2+2*P81*($A81-$A80)))</f>
        <v>28.6906530017433</v>
      </c>
      <c r="R81" s="30" t="n">
        <f aca="false">(R80+1000*2*($A81-$A80)/(Q81+R80))</f>
        <v>44.556442809619</v>
      </c>
      <c r="S81" s="31" t="n">
        <f aca="false">IF(P81=-9.81,0,(Diagramme!D$3/1000000-Diagramme!D$1/1000000)*Diagramme!D$2*100000/(Diagramme!D$3/1000000-Diagramme!D$1/1000000+$A81*(Diagramme!D$4/1000)^2*PI()/4)/100000)</f>
        <v>8.0882103634159</v>
      </c>
      <c r="T81" s="30" t="n">
        <f aca="false">IF(P81&lt;0,Diagramme!D$6,(Diagramme!D$8*1000*(Diagramme!D$1/1000000-$A81*(Diagramme!D$4/1000)^2*PI()/4)+Diagramme!D$6/1000)*1000)</f>
        <v>411.814180366406</v>
      </c>
      <c r="U81" s="32" t="n">
        <f aca="false">(0.601*Diagramme!D$7*(Diagramme!D$5/1000)^2*PI()/4*Q80^2)</f>
        <v>1.65565112917094</v>
      </c>
      <c r="V81" s="30" t="n">
        <f aca="false">IF(Diagramme!E$9&lt;$A81,-9.81-(0.601*Diagramme!E$7*(Diagramme!E$5/1000)^2*PI()/4*W80^2)/Z80*1000,(Diagramme!E$3/1000000-Diagramme!E$1/1000000)*Diagramme!E$2*100000/(Diagramme!E$3/1000000-Diagramme!E$1/1000000+$A81*(Diagramme!E$4/1000)^2*PI()/4)*(Diagramme!E$4/1000)^2*PI()/4/(Diagramme!E$8*1000*(Diagramme!E$1/1000000-$A81*(Diagramme!E$4/1000)^2*PI()/4)+Diagramme!E$6/1000)-9.81-(0.601*Diagramme!E$7*(Diagramme!E$5/1000)^2*PI()/4*W80^2)/Z80*1000)</f>
        <v>296.743807000189</v>
      </c>
      <c r="W81" s="30" t="n">
        <f aca="false">IF((W80^2+2*V81*($A81-$A80))&lt;0,0,SQRT(W80^2+2*V81*($A81-$A80)))</f>
        <v>20.0960707805116</v>
      </c>
      <c r="X81" s="30" t="n">
        <f aca="false">(X80+1000*2*($A81-$A80)/(W81+X80))</f>
        <v>48.4852342268747</v>
      </c>
      <c r="Y81" s="31" t="n">
        <f aca="false">IF(V81=-9.81,0,(Diagramme!E$3/1000000-Diagramme!E$1/1000000)*Diagramme!E$2*100000/(Diagramme!E$3/1000000-Diagramme!E$1/1000000+$A81*(Diagramme!E$4/1000)^2*PI()/4)/100000)</f>
        <v>4.04410518170795</v>
      </c>
      <c r="Z81" s="30" t="n">
        <f aca="false">IF(V81&lt;0,Diagramme!E$6,(Diagramme!E$8*1000*(Diagramme!E$1/1000000-$A81*(Diagramme!E$4/1000)^2*PI()/4)+Diagramme!E$6/1000)*1000)</f>
        <v>411.814180366406</v>
      </c>
      <c r="AA81" s="32" t="n">
        <f aca="false">(0.601*Diagramme!E$7*(Diagramme!E$5/1000)^2*PI()/4*W80^2)</f>
        <v>0.812256041071455</v>
      </c>
    </row>
    <row r="82" customFormat="false" ht="12.75" hidden="false" customHeight="false" outlineLevel="0" collapsed="false">
      <c r="A82" s="26" t="n">
        <f aca="false">A81+A$3</f>
        <v>0.800000000000001</v>
      </c>
      <c r="B82" s="30" t="n">
        <f aca="false">IF(Diagramme!B$9&lt;$A82,-9.81-(0.601*Diagramme!B$7*(Diagramme!B$5/1000)^2*PI()/4*C81^2)/H81*1000,(Diagramme!B$3/1000000-Diagramme!B$1/1000000)*Diagramme!B$2*100000/(Diagramme!B$3/1000000-Diagramme!B$1/1000000+$A82*(Diagramme!B$4/1000)^2*PI()/4)*(Diagramme!B$4/1000)^2*PI()/4/(Diagramme!B$8*1000*(Diagramme!B$1/1000000-$A82*(Diagramme!B$4/1000)^2*PI()/4)+Diagramme!B$6/1000)-9.81-(0.601*Diagramme!B$7*(Diagramme!B$5/1000)^2*PI()/4*C81^2)/H81*1000)</f>
        <v>873.342885893555</v>
      </c>
      <c r="C82" s="30" t="n">
        <f aca="false">IF((C81^2+2*B82*($A82-$A81))&lt;0,0,SQRT(C81^2+2*B82*($A82-$A81)))</f>
        <v>33.5228592901575</v>
      </c>
      <c r="D82" s="30" t="n">
        <f aca="false">0.98*SQRT(2*G82*100000/(Diagramme!$B$8*1000))</f>
        <v>37.0462525900073</v>
      </c>
      <c r="E82" s="30" t="n">
        <f aca="false">IF(D82&gt;C82,B82,"x")</f>
        <v>873.342885893555</v>
      </c>
      <c r="F82" s="30" t="n">
        <f aca="false">(F81+1000*2*($A82-$A81)/(C82+F81))</f>
        <v>43.0950021995636</v>
      </c>
      <c r="G82" s="31" t="n">
        <f aca="false">IF(B82=-9.81,0,(Diagramme!B$3/1000000-Diagramme!B$1/1000000)*Diagramme!B$2*100000/(Diagramme!B$3/1000000-Diagramme!B$1/1000000+$A82*(Diagramme!B$4/1000)^2*PI()/4)/100000)</f>
        <v>7.14506888256259</v>
      </c>
      <c r="H82" s="30" t="n">
        <f aca="false">IF(B82&lt;0,Diagramme!B$6,(Diagramme!B$8*1000*(Diagramme!B$1/1000000-$A82*(Diagramme!B$4/1000)^2*PI()/4)+Diagramme!B$6/1000)*1000)</f>
        <v>252.672587712816</v>
      </c>
      <c r="I82" s="32" t="n">
        <f aca="false">(0.601*Diagramme!B$7*(Diagramme!B$5/1000)^2*PI()/4*C81^2)</f>
        <v>1.33685163839921</v>
      </c>
      <c r="J82" s="30" t="n">
        <f aca="false">IF(Diagramme!C$9&lt;$A82,-9.81-(0.601*Diagramme!C$7*(Diagramme!C$5/1000)^2*PI()/4*K81^2)/N81*1000,(Diagramme!C$3/1000000-Diagramme!C$1/1000000)*Diagramme!C$2*100000/(Diagramme!C$3/1000000-Diagramme!C$1/1000000+$A82*(Diagramme!C$4/1000)^2*PI()/4)*(Diagramme!C$4/1000)^2*PI()/4/(Diagramme!C$8*1000*(Diagramme!C$1/1000000-$A82*(Diagramme!C$4/1000)^2*PI()/4)+Diagramme!C$6/1000)-9.81-(0.601*Diagramme!C$7*(Diagramme!C$5/1000)^2*PI()/4*K81^2)/N81*1000)</f>
        <v>431.802946643128</v>
      </c>
      <c r="K82" s="30" t="n">
        <f aca="false">IF((K81^2+2*J82*($A82-$A81))&lt;0,0,SQRT(K81^2+2*J82*($A82-$A81)))</f>
        <v>23.5386035067863</v>
      </c>
      <c r="L82" s="30" t="n">
        <f aca="false">(L81+1000*2*($A82-$A81)/(K82+L81))</f>
        <v>47.3003503726625</v>
      </c>
      <c r="M82" s="31" t="n">
        <f aca="false">IF(J82=-9.81,0,(Diagramme!C$3/1000000-Diagramme!C$1/1000000)*Diagramme!C$2*100000/(Diagramme!C$3/1000000-Diagramme!C$1/1000000+$A82*(Diagramme!C$4/1000)^2*PI()/4)/100000)</f>
        <v>3.57253444128129</v>
      </c>
      <c r="N82" s="30" t="n">
        <f aca="false">IF(J82&lt;0,Diagramme!C$6,(Diagramme!C$8*1000*(Diagramme!C$1/1000000-$A82*(Diagramme!C$4/1000)^2*PI()/4)+Diagramme!C$6/1000)*1000)</f>
        <v>252.672587712816</v>
      </c>
      <c r="O82" s="32" t="n">
        <f aca="false">(0.601*Diagramme!C$7*(Diagramme!C$5/1000)^2*PI()/4*K81^2)</f>
        <v>0.659087656037312</v>
      </c>
      <c r="P82" s="30" t="n">
        <f aca="false">IF(Diagramme!D$9&lt;$A82,-9.81-(0.601*Diagramme!D$7*(Diagramme!D$5/1000)^2*PI()/4*Q81^2)/T81*1000,(Diagramme!D$3/1000000-Diagramme!D$1/1000000)*Diagramme!D$2*100000/(Diagramme!D$3/1000000-Diagramme!D$1/1000000+$A82*(Diagramme!D$4/1000)^2*PI()/4)*(Diagramme!D$4/1000)^2*PI()/4/(Diagramme!D$8*1000*(Diagramme!D$1/1000000-$A82*(Diagramme!D$4/1000)^2*PI()/4)+Diagramme!D$6/1000)-9.81-(0.601*Diagramme!D$7*(Diagramme!D$5/1000)^2*PI()/4*Q81^2)/T81*1000)</f>
        <v>606.374543994282</v>
      </c>
      <c r="Q82" s="30" t="n">
        <f aca="false">IF((Q81^2+2*P82*($A82-$A81))&lt;0,0,SQRT(Q81^2+2*P82*($A82-$A81)))</f>
        <v>28.9012293950677</v>
      </c>
      <c r="R82" s="30" t="n">
        <f aca="false">(R81+1000*2*($A82-$A81)/(Q82+R81))</f>
        <v>44.8287084477714</v>
      </c>
      <c r="S82" s="31" t="n">
        <f aca="false">IF(P82=-9.81,0,(Diagramme!D$3/1000000-Diagramme!D$1/1000000)*Diagramme!D$2*100000/(Diagramme!D$3/1000000-Diagramme!D$1/1000000+$A82*(Diagramme!D$4/1000)^2*PI()/4)/100000)</f>
        <v>8.06868425336975</v>
      </c>
      <c r="T82" s="30" t="n">
        <f aca="false">IF(P82&lt;0,Diagramme!D$6,(Diagramme!D$8*1000*(Diagramme!D$1/1000000-$A82*(Diagramme!D$4/1000)^2*PI()/4)+Diagramme!D$6/1000)*1000)</f>
        <v>408.672587712816</v>
      </c>
      <c r="U82" s="32" t="n">
        <f aca="false">(0.601*Diagramme!D$7*(Diagramme!D$5/1000)^2*PI()/4*Q81^2)</f>
        <v>1.68027792073528</v>
      </c>
      <c r="V82" s="30" t="n">
        <f aca="false">IF(Diagramme!E$9&lt;$A82,-9.81-(0.601*Diagramme!E$7*(Diagramme!E$5/1000)^2*PI()/4*W81^2)/Z81*1000,(Diagramme!E$3/1000000-Diagramme!E$1/1000000)*Diagramme!E$2*100000/(Diagramme!E$3/1000000-Diagramme!E$1/1000000+$A82*(Diagramme!E$4/1000)^2*PI()/4)*(Diagramme!E$4/1000)^2*PI()/4/(Diagramme!E$8*1000*(Diagramme!E$1/1000000-$A82*(Diagramme!E$4/1000)^2*PI()/4)+Diagramme!E$6/1000)-9.81-(0.601*Diagramme!E$7*(Diagramme!E$5/1000)^2*PI()/4*W81^2)/Z81*1000)</f>
        <v>298.320561694183</v>
      </c>
      <c r="W82" s="30" t="n">
        <f aca="false">IF((W81^2+2*V82*($A82-$A81))&lt;0,0,SQRT(W81^2+2*V82*($A82-$A81)))</f>
        <v>20.2439737218071</v>
      </c>
      <c r="X82" s="30" t="n">
        <f aca="false">(X81+1000*2*($A82-$A81)/(W82+X81))</f>
        <v>48.7762313239886</v>
      </c>
      <c r="Y82" s="31" t="n">
        <f aca="false">IF(V82=-9.81,0,(Diagramme!E$3/1000000-Diagramme!E$1/1000000)*Diagramme!E$2*100000/(Diagramme!E$3/1000000-Diagramme!E$1/1000000+$A82*(Diagramme!E$4/1000)^2*PI()/4)/100000)</f>
        <v>4.03434212668488</v>
      </c>
      <c r="Z82" s="30" t="n">
        <f aca="false">IF(V82&lt;0,Diagramme!E$6,(Diagramme!E$8*1000*(Diagramme!E$1/1000000-$A82*(Diagramme!E$4/1000)^2*PI()/4)+Diagramme!E$6/1000)*1000)</f>
        <v>408.672587712816</v>
      </c>
      <c r="AA82" s="32" t="n">
        <f aca="false">(0.601*Diagramme!E$7*(Diagramme!E$5/1000)^2*PI()/4*W81^2)</f>
        <v>0.824370720163945</v>
      </c>
    </row>
    <row r="83" customFormat="false" ht="12.75" hidden="false" customHeight="false" outlineLevel="0" collapsed="false">
      <c r="A83" s="26" t="n">
        <f aca="false">A82+A$3</f>
        <v>0.810000000000001</v>
      </c>
      <c r="B83" s="30" t="n">
        <f aca="false">IF(Diagramme!B$9&lt;$A83,-9.81-(0.601*Diagramme!B$7*(Diagramme!B$5/1000)^2*PI()/4*C82^2)/H82*1000,(Diagramme!B$3/1000000-Diagramme!B$1/1000000)*Diagramme!B$2*100000/(Diagramme!B$3/1000000-Diagramme!B$1/1000000+$A83*(Diagramme!B$4/1000)^2*PI()/4)*(Diagramme!B$4/1000)^2*PI()/4/(Diagramme!B$8*1000*(Diagramme!B$1/1000000-$A83*(Diagramme!B$4/1000)^2*PI()/4)+Diagramme!B$6/1000)-9.81-(0.601*Diagramme!B$7*(Diagramme!B$5/1000)^2*PI()/4*C82^2)/H82*1000)</f>
        <v>881.180232075413</v>
      </c>
      <c r="C83" s="30" t="n">
        <f aca="false">IF((C82^2+2*B83*($A83-$A82))&lt;0,0,SQRT(C82^2+2*B83*($A83-$A82)))</f>
        <v>33.7846962340822</v>
      </c>
      <c r="D83" s="30" t="n">
        <f aca="false">0.98*SQRT(2*G83*100000/(Diagramme!$B$8*1000))</f>
        <v>36.9803261774673</v>
      </c>
      <c r="E83" s="30" t="n">
        <f aca="false">IF(D83&gt;C83,B83,"x")</f>
        <v>881.180232075413</v>
      </c>
      <c r="F83" s="30" t="n">
        <f aca="false">(F82+1000*2*($A83-$A82)/(C83+F82))</f>
        <v>43.3551489015862</v>
      </c>
      <c r="G83" s="31" t="n">
        <f aca="false">IF(B83=-9.81,0,(Diagramme!B$3/1000000-Diagramme!B$1/1000000)*Diagramme!B$2*100000/(Diagramme!B$3/1000000-Diagramme!B$1/1000000+$A83*(Diagramme!B$4/1000)^2*PI()/4)/100000)</f>
        <v>7.11966120466408</v>
      </c>
      <c r="H83" s="30" t="n">
        <f aca="false">IF(B83&lt;0,Diagramme!B$6,(Diagramme!B$8*1000*(Diagramme!B$1/1000000-$A83*(Diagramme!B$4/1000)^2*PI()/4)+Diagramme!B$6/1000)*1000)</f>
        <v>249.530995059227</v>
      </c>
      <c r="I83" s="32" t="n">
        <f aca="false">(0.601*Diagramme!B$7*(Diagramme!B$5/1000)^2*PI()/4*C82^2)</f>
        <v>1.35795827832532</v>
      </c>
      <c r="J83" s="30" t="n">
        <f aca="false">IF(Diagramme!C$9&lt;$A83,-9.81-(0.601*Diagramme!C$7*(Diagramme!C$5/1000)^2*PI()/4*K82^2)/N82*1000,(Diagramme!C$3/1000000-Diagramme!C$1/1000000)*Diagramme!C$2*100000/(Diagramme!C$3/1000000-Diagramme!C$1/1000000+$A83*(Diagramme!C$4/1000)^2*PI()/4)*(Diagramme!C$4/1000)^2*PI()/4/(Diagramme!C$8*1000*(Diagramme!C$1/1000000-$A83*(Diagramme!C$4/1000)^2*PI()/4)+Diagramme!C$6/1000)-9.81-(0.601*Diagramme!C$7*(Diagramme!C$5/1000)^2*PI()/4*K82^2)/N82*1000)</f>
        <v>435.722539263286</v>
      </c>
      <c r="K83" s="30" t="n">
        <f aca="false">IF((K82^2+2*J83*($A83-$A82))&lt;0,0,SQRT(K82^2+2*J83*($A83-$A82)))</f>
        <v>23.7229910811213</v>
      </c>
      <c r="L83" s="30" t="n">
        <f aca="false">(L82+1000*2*($A83-$A82)/(K83+L82))</f>
        <v>47.5819479374998</v>
      </c>
      <c r="M83" s="31" t="n">
        <f aca="false">IF(J83=-9.81,0,(Diagramme!C$3/1000000-Diagramme!C$1/1000000)*Diagramme!C$2*100000/(Diagramme!C$3/1000000-Diagramme!C$1/1000000+$A83*(Diagramme!C$4/1000)^2*PI()/4)/100000)</f>
        <v>3.55983060233204</v>
      </c>
      <c r="N83" s="30" t="n">
        <f aca="false">IF(J83&lt;0,Diagramme!C$6,(Diagramme!C$8*1000*(Diagramme!C$1/1000000-$A83*(Diagramme!C$4/1000)^2*PI()/4)+Diagramme!C$6/1000)*1000)</f>
        <v>249.530995059227</v>
      </c>
      <c r="O83" s="32" t="n">
        <f aca="false">(0.601*Diagramme!C$7*(Diagramme!C$5/1000)^2*PI()/4*K82^2)</f>
        <v>0.669523315915053</v>
      </c>
      <c r="P83" s="30" t="n">
        <f aca="false">IF(Diagramme!D$9&lt;$A83,-9.81-(0.601*Diagramme!D$7*(Diagramme!D$5/1000)^2*PI()/4*Q82^2)/T82*1000,(Diagramme!D$3/1000000-Diagramme!D$1/1000000)*Diagramme!D$2*100000/(Diagramme!D$3/1000000-Diagramme!D$1/1000000+$A83*(Diagramme!D$4/1000)^2*PI()/4)*(Diagramme!D$4/1000)^2*PI()/4/(Diagramme!D$8*1000*(Diagramme!D$1/1000000-$A83*(Diagramme!D$4/1000)^2*PI()/4)+Diagramme!D$6/1000)-9.81-(0.601*Diagramme!D$7*(Diagramme!D$5/1000)^2*PI()/4*Q82^2)/T82*1000)</f>
        <v>609.582333463781</v>
      </c>
      <c r="Q83" s="30" t="n">
        <f aca="false">IF((Q82^2+2*P83*($A83-$A82))&lt;0,0,SQRT(Q82^2+2*P83*($A83-$A82)))</f>
        <v>29.1113844949979</v>
      </c>
      <c r="R83" s="30" t="n">
        <f aca="false">(R82+1000*2*($A83-$A82)/(Q83+R82))</f>
        <v>45.0991976939167</v>
      </c>
      <c r="S83" s="31" t="n">
        <f aca="false">IF(P83=-9.81,0,(Diagramme!D$3/1000000-Diagramme!D$1/1000000)*Diagramme!D$2*100000/(Diagramme!D$3/1000000-Diagramme!D$1/1000000+$A83*(Diagramme!D$4/1000)^2*PI()/4)/100000)</f>
        <v>8.04925219398121</v>
      </c>
      <c r="T83" s="30" t="n">
        <f aca="false">IF(P83&lt;0,Diagramme!D$6,(Diagramme!D$8*1000*(Diagramme!D$1/1000000-$A83*(Diagramme!D$4/1000)^2*PI()/4)+Diagramme!D$6/1000)*1000)</f>
        <v>405.530995059227</v>
      </c>
      <c r="U83" s="32" t="n">
        <f aca="false">(0.601*Diagramme!D$7*(Diagramme!D$5/1000)^2*PI()/4*Q82^2)</f>
        <v>1.70503339275206</v>
      </c>
      <c r="V83" s="30" t="n">
        <f aca="false">IF(Diagramme!E$9&lt;$A83,-9.81-(0.601*Diagramme!E$7*(Diagramme!E$5/1000)^2*PI()/4*W82^2)/Z82*1000,(Diagramme!E$3/1000000-Diagramme!E$1/1000000)*Diagramme!E$2*100000/(Diagramme!E$3/1000000-Diagramme!E$1/1000000+$A83*(Diagramme!E$4/1000)^2*PI()/4)*(Diagramme!E$4/1000)^2*PI()/4/(Diagramme!E$8*1000*(Diagramme!E$1/1000000-$A83*(Diagramme!E$4/1000)^2*PI()/4)+Diagramme!E$6/1000)-9.81-(0.601*Diagramme!E$7*(Diagramme!E$5/1000)^2*PI()/4*W82^2)/Z82*1000)</f>
        <v>299.925236946013</v>
      </c>
      <c r="W83" s="30" t="n">
        <f aca="false">IF((W82^2+2*V83*($A83-$A82))&lt;0,0,SQRT(W82^2+2*V83*($A83-$A82)))</f>
        <v>20.3915908351491</v>
      </c>
      <c r="X83" s="30" t="n">
        <f aca="false">(X82+1000*2*($A83-$A82)/(W83+X82))</f>
        <v>49.0653831199492</v>
      </c>
      <c r="Y83" s="31" t="n">
        <f aca="false">IF(V83=-9.81,0,(Diagramme!E$3/1000000-Diagramme!E$1/1000000)*Diagramme!E$2*100000/(Diagramme!E$3/1000000-Diagramme!E$1/1000000+$A83*(Diagramme!E$4/1000)^2*PI()/4)/100000)</f>
        <v>4.0246260969906</v>
      </c>
      <c r="Z83" s="30" t="n">
        <f aca="false">IF(V83&lt;0,Diagramme!E$6,(Diagramme!E$8*1000*(Diagramme!E$1/1000000-$A83*(Diagramme!E$4/1000)^2*PI()/4)+Diagramme!E$6/1000)*1000)</f>
        <v>405.530995059227</v>
      </c>
      <c r="AA83" s="32" t="n">
        <f aca="false">(0.601*Diagramme!E$7*(Diagramme!E$5/1000)^2*PI()/4*W82^2)</f>
        <v>0.836549770868159</v>
      </c>
    </row>
    <row r="84" customFormat="false" ht="12.75" hidden="false" customHeight="false" outlineLevel="0" collapsed="false">
      <c r="A84" s="26" t="n">
        <f aca="false">A83+A$3</f>
        <v>0.820000000000001</v>
      </c>
      <c r="B84" s="30" t="n">
        <f aca="false">IF(Diagramme!B$9&lt;$A84,-9.81-(0.601*Diagramme!B$7*(Diagramme!B$5/1000)^2*PI()/4*C83^2)/H83*1000,(Diagramme!B$3/1000000-Diagramme!B$1/1000000)*Diagramme!B$2*100000/(Diagramme!B$3/1000000-Diagramme!B$1/1000000+$A84*(Diagramme!B$4/1000)^2*PI()/4)*(Diagramme!B$4/1000)^2*PI()/4/(Diagramme!B$8*1000*(Diagramme!B$1/1000000-$A84*(Diagramme!B$4/1000)^2*PI()/4)+Diagramme!B$6/1000)-9.81-(0.601*Diagramme!B$7*(Diagramme!B$5/1000)^2*PI()/4*C83^2)/H83*1000)</f>
        <v>889.239685631243</v>
      </c>
      <c r="C84" s="30" t="n">
        <f aca="false">IF((C83^2+2*B84*($A84-$A83))&lt;0,0,SQRT(C83^2+2*B84*($A84-$A83)))</f>
        <v>34.0468866908831</v>
      </c>
      <c r="D84" s="30" t="n">
        <f aca="false">0.98*SQRT(2*G84*100000/(Diagramme!$B$8*1000))</f>
        <v>36.9147504789377</v>
      </c>
      <c r="E84" s="30" t="n">
        <f aca="false">IF(D84&gt;C84,B84,"x")</f>
        <v>889.239685631243</v>
      </c>
      <c r="F84" s="30" t="n">
        <f aca="false">(F83+1000*2*($A84-$A83)/(C84+F83))</f>
        <v>43.6135400388077</v>
      </c>
      <c r="G84" s="31" t="n">
        <f aca="false">IF(B84=-9.81,0,(Diagramme!B$3/1000000-Diagramme!B$1/1000000)*Diagramme!B$2*100000/(Diagramme!B$3/1000000-Diagramme!B$1/1000000+$A84*(Diagramme!B$4/1000)^2*PI()/4)/100000)</f>
        <v>7.0944335845597</v>
      </c>
      <c r="H84" s="30" t="n">
        <f aca="false">IF(B84&lt;0,Diagramme!B$6,(Diagramme!B$8*1000*(Diagramme!B$1/1000000-$A84*(Diagramme!B$4/1000)^2*PI()/4)+Diagramme!B$6/1000)*1000)</f>
        <v>246.389402405637</v>
      </c>
      <c r="I84" s="32" t="n">
        <f aca="false">(0.601*Diagramme!B$7*(Diagramme!B$5/1000)^2*PI()/4*C83^2)</f>
        <v>1.37925432844359</v>
      </c>
      <c r="J84" s="30" t="n">
        <f aca="false">IF(Diagramme!C$9&lt;$A84,-9.81-(0.601*Diagramme!C$7*(Diagramme!C$5/1000)^2*PI()/4*K83^2)/N83*1000,(Diagramme!C$3/1000000-Diagramme!C$1/1000000)*Diagramme!C$2*100000/(Diagramme!C$3/1000000-Diagramme!C$1/1000000+$A84*(Diagramme!C$4/1000)^2*PI()/4)*(Diagramme!C$4/1000)^2*PI()/4/(Diagramme!C$8*1000*(Diagramme!C$1/1000000-$A84*(Diagramme!C$4/1000)^2*PI()/4)+Diagramme!C$6/1000)-9.81-(0.601*Diagramme!C$7*(Diagramme!C$5/1000)^2*PI()/4*K83^2)/N83*1000)</f>
        <v>439.753208635097</v>
      </c>
      <c r="K84" s="30" t="n">
        <f aca="false">IF((K83^2+2*J84*($A84-$A83))&lt;0,0,SQRT(K83^2+2*J84*($A84-$A83)))</f>
        <v>23.9076425020884</v>
      </c>
      <c r="L84" s="30" t="n">
        <f aca="false">(L83+1000*2*($A84-$A83)/(K84+L83))</f>
        <v>47.861708947138</v>
      </c>
      <c r="M84" s="31" t="n">
        <f aca="false">IF(J84=-9.81,0,(Diagramme!C$3/1000000-Diagramme!C$1/1000000)*Diagramme!C$2*100000/(Diagramme!C$3/1000000-Diagramme!C$1/1000000+$A84*(Diagramme!C$4/1000)^2*PI()/4)/100000)</f>
        <v>3.54721679227985</v>
      </c>
      <c r="N84" s="30" t="n">
        <f aca="false">IF(J84&lt;0,Diagramme!C$6,(Diagramme!C$8*1000*(Diagramme!C$1/1000000-$A84*(Diagramme!C$4/1000)^2*PI()/4)+Diagramme!C$6/1000)*1000)</f>
        <v>246.389402405637</v>
      </c>
      <c r="O84" s="32" t="n">
        <f aca="false">(0.601*Diagramme!C$7*(Diagramme!C$5/1000)^2*PI()/4*K83^2)</f>
        <v>0.680053703111727</v>
      </c>
      <c r="P84" s="30" t="n">
        <f aca="false">IF(Diagramme!D$9&lt;$A84,-9.81-(0.601*Diagramme!D$7*(Diagramme!D$5/1000)^2*PI()/4*Q83^2)/T83*1000,(Diagramme!D$3/1000000-Diagramme!D$1/1000000)*Diagramme!D$2*100000/(Diagramme!D$3/1000000-Diagramme!D$1/1000000+$A84*(Diagramme!D$4/1000)^2*PI()/4)*(Diagramme!D$4/1000)^2*PI()/4/(Diagramme!D$8*1000*(Diagramme!D$1/1000000-$A84*(Diagramme!D$4/1000)^2*PI()/4)+Diagramme!D$6/1000)-9.81-(0.601*Diagramme!D$7*(Diagramme!D$5/1000)^2*PI()/4*Q83^2)/T83*1000)</f>
        <v>612.847189690709</v>
      </c>
      <c r="Q84" s="30" t="n">
        <f aca="false">IF((Q83^2+2*P84*($A84-$A83))&lt;0,0,SQRT(Q83^2+2*P84*($A84-$A83)))</f>
        <v>29.321146822889</v>
      </c>
      <c r="R84" s="30" t="n">
        <f aca="false">(R83+1000*2*($A84-$A83)/(Q84+R83))</f>
        <v>45.3679414108378</v>
      </c>
      <c r="S84" s="31" t="n">
        <f aca="false">IF(P84=-9.81,0,(Diagramme!D$3/1000000-Diagramme!D$1/1000000)*Diagramme!D$2*100000/(Diagramme!D$3/1000000-Diagramme!D$1/1000000+$A84*(Diagramme!D$4/1000)^2*PI()/4)/100000)</f>
        <v>8.0299135073676</v>
      </c>
      <c r="T84" s="30" t="n">
        <f aca="false">IF(P84&lt;0,Diagramme!D$6,(Diagramme!D$8*1000*(Diagramme!D$1/1000000-$A84*(Diagramme!D$4/1000)^2*PI()/4)+Diagramme!D$6/1000)*1000)</f>
        <v>402.389402405637</v>
      </c>
      <c r="U84" s="32" t="n">
        <f aca="false">(0.601*Diagramme!D$7*(Diagramme!D$5/1000)^2*PI()/4*Q83^2)</f>
        <v>1.72991982399732</v>
      </c>
      <c r="V84" s="30" t="n">
        <f aca="false">IF(Diagramme!E$9&lt;$A84,-9.81-(0.601*Diagramme!E$7*(Diagramme!E$5/1000)^2*PI()/4*W83^2)/Z83*1000,(Diagramme!E$3/1000000-Diagramme!E$1/1000000)*Diagramme!E$2*100000/(Diagramme!E$3/1000000-Diagramme!E$1/1000000+$A84*(Diagramme!E$4/1000)^2*PI()/4)*(Diagramme!E$4/1000)^2*PI()/4/(Diagramme!E$8*1000*(Diagramme!E$1/1000000-$A84*(Diagramme!E$4/1000)^2*PI()/4)+Diagramme!E$6/1000)-9.81-(0.601*Diagramme!E$7*(Diagramme!E$5/1000)^2*PI()/4*W83^2)/Z83*1000)</f>
        <v>301.558457591098</v>
      </c>
      <c r="W84" s="30" t="n">
        <f aca="false">IF((W83^2+2*V84*($A84-$A83))&lt;0,0,SQRT(W83^2+2*V84*($A84-$A83)))</f>
        <v>20.5389421816207</v>
      </c>
      <c r="X84" s="30" t="n">
        <f aca="false">(X83+1000*2*($A84-$A83)/(W84+X83))</f>
        <v>49.3527215850999</v>
      </c>
      <c r="Y84" s="31" t="n">
        <f aca="false">IF(V84=-9.81,0,(Diagramme!E$3/1000000-Diagramme!E$1/1000000)*Diagramme!E$2*100000/(Diagramme!E$3/1000000-Diagramme!E$1/1000000+$A84*(Diagramme!E$4/1000)^2*PI()/4)/100000)</f>
        <v>4.0149567536838</v>
      </c>
      <c r="Z84" s="30" t="n">
        <f aca="false">IF(V84&lt;0,Diagramme!E$6,(Diagramme!E$8*1000*(Diagramme!E$1/1000000-$A84*(Diagramme!E$4/1000)^2*PI()/4)+Diagramme!E$6/1000)*1000)</f>
        <v>402.389402405637</v>
      </c>
      <c r="AA84" s="32" t="n">
        <f aca="false">(0.601*Diagramme!E$7*(Diagramme!E$5/1000)^2*PI()/4*W83^2)</f>
        <v>0.848794333051516</v>
      </c>
    </row>
    <row r="85" customFormat="false" ht="12.75" hidden="false" customHeight="false" outlineLevel="0" collapsed="false">
      <c r="A85" s="26" t="n">
        <f aca="false">A84+A$3</f>
        <v>0.830000000000001</v>
      </c>
      <c r="B85" s="30" t="n">
        <f aca="false">IF(Diagramme!B$9&lt;$A85,-9.81-(0.601*Diagramme!B$7*(Diagramme!B$5/1000)^2*PI()/4*C84^2)/H84*1000,(Diagramme!B$3/1000000-Diagramme!B$1/1000000)*Diagramme!B$2*100000/(Diagramme!B$3/1000000-Diagramme!B$1/1000000+$A85*(Diagramme!B$4/1000)^2*PI()/4)*(Diagramme!B$4/1000)^2*PI()/4/(Diagramme!B$8*1000*(Diagramme!B$1/1000000-$A85*(Diagramme!B$4/1000)^2*PI()/4)+Diagramme!B$6/1000)-9.81-(0.601*Diagramme!B$7*(Diagramme!B$5/1000)^2*PI()/4*C84^2)/H84*1000)</f>
        <v>897.529586348371</v>
      </c>
      <c r="C85" s="30" t="n">
        <f aca="false">IF((C84^2+2*B85*($A85-$A84))&lt;0,0,SQRT(C84^2+2*B85*($A85-$A84)))</f>
        <v>34.3094897232355</v>
      </c>
      <c r="D85" s="30" t="n">
        <f aca="false">0.98*SQRT(2*G85*100000/(Diagramme!$B$8*1000))</f>
        <v>36.8495223958701</v>
      </c>
      <c r="E85" s="30" t="n">
        <f aca="false">IF(D85&gt;C85,B85,"x")</f>
        <v>897.529586348371</v>
      </c>
      <c r="F85" s="30" t="n">
        <f aca="false">(F84+1000*2*($A85-$A84)/(C85+F84))</f>
        <v>43.8702035702576</v>
      </c>
      <c r="G85" s="31" t="n">
        <f aca="false">IF(B85=-9.81,0,(Diagramme!B$3/1000000-Diagramme!B$1/1000000)*Diagramme!B$2*100000/(Diagramme!B$3/1000000-Diagramme!B$1/1000000+$A85*(Diagramme!B$4/1000)^2*PI()/4)/100000)</f>
        <v>7.06938411497152</v>
      </c>
      <c r="H85" s="30" t="n">
        <f aca="false">IF(B85&lt;0,Diagramme!B$6,(Diagramme!B$8*1000*(Diagramme!B$1/1000000-$A85*(Diagramme!B$4/1000)^2*PI()/4)+Diagramme!B$6/1000)*1000)</f>
        <v>243.247809752047</v>
      </c>
      <c r="I85" s="32" t="n">
        <f aca="false">(0.601*Diagramme!B$7*(Diagramme!B$5/1000)^2*PI()/4*C84^2)</f>
        <v>1.40074515656595</v>
      </c>
      <c r="J85" s="30" t="n">
        <f aca="false">IF(Diagramme!C$9&lt;$A85,-9.81-(0.601*Diagramme!C$7*(Diagramme!C$5/1000)^2*PI()/4*K84^2)/N84*1000,(Diagramme!C$3/1000000-Diagramme!C$1/1000000)*Diagramme!C$2*100000/(Diagramme!C$3/1000000-Diagramme!C$1/1000000+$A85*(Diagramme!C$4/1000)^2*PI()/4)*(Diagramme!C$4/1000)^2*PI()/4/(Diagramme!C$8*1000*(Diagramme!C$1/1000000-$A85*(Diagramme!C$4/1000)^2*PI()/4)+Diagramme!C$6/1000)-9.81-(0.601*Diagramme!C$7*(Diagramme!C$5/1000)^2*PI()/4*K84^2)/N84*1000)</f>
        <v>443.899125532224</v>
      </c>
      <c r="K85" s="30" t="n">
        <f aca="false">IF((K84^2+2*J85*($A85-$A84))&lt;0,0,SQRT(K84^2+2*J85*($A85-$A84)))</f>
        <v>24.0925995384123</v>
      </c>
      <c r="L85" s="30" t="n">
        <f aca="false">(L84+1000*2*($A85-$A84)/(K85+L84))</f>
        <v>48.1396631158452</v>
      </c>
      <c r="M85" s="31" t="n">
        <f aca="false">IF(J85=-9.81,0,(Diagramme!C$3/1000000-Diagramme!C$1/1000000)*Diagramme!C$2*100000/(Diagramme!C$3/1000000-Diagramme!C$1/1000000+$A85*(Diagramme!C$4/1000)^2*PI()/4)/100000)</f>
        <v>3.53469205748576</v>
      </c>
      <c r="N85" s="30" t="n">
        <f aca="false">IF(J85&lt;0,Diagramme!C$6,(Diagramme!C$8*1000*(Diagramme!C$1/1000000-$A85*(Diagramme!C$4/1000)^2*PI()/4)+Diagramme!C$6/1000)*1000)</f>
        <v>243.247809752047</v>
      </c>
      <c r="O85" s="32" t="n">
        <f aca="false">(0.601*Diagramme!C$7*(Diagramme!C$5/1000)^2*PI()/4*K84^2)</f>
        <v>0.690681502090722</v>
      </c>
      <c r="P85" s="30" t="n">
        <f aca="false">IF(Diagramme!D$9&lt;$A85,-9.81-(0.601*Diagramme!D$7*(Diagramme!D$5/1000)^2*PI()/4*Q84^2)/T84*1000,(Diagramme!D$3/1000000-Diagramme!D$1/1000000)*Diagramme!D$2*100000/(Diagramme!D$3/1000000-Diagramme!D$1/1000000+$A85*(Diagramme!D$4/1000)^2*PI()/4)*(Diagramme!D$4/1000)^2*PI()/4/(Diagramme!D$8*1000*(Diagramme!D$1/1000000-$A85*(Diagramme!D$4/1000)^2*PI()/4)+Diagramme!D$6/1000)-9.81-(0.601*Diagramme!D$7*(Diagramme!D$5/1000)^2*PI()/4*Q84^2)/T84*1000)</f>
        <v>616.170401514634</v>
      </c>
      <c r="Q85" s="30" t="n">
        <f aca="false">IF((Q84^2+2*P85*($A85-$A84))&lt;0,0,SQRT(Q84^2+2*P85*($A85-$A84)))</f>
        <v>29.5305445097057</v>
      </c>
      <c r="R85" s="30" t="n">
        <f aca="false">(R84+1000*2*($A85-$A84)/(Q85+R84))</f>
        <v>45.6349695056543</v>
      </c>
      <c r="S85" s="31" t="n">
        <f aca="false">IF(P85=-9.81,0,(Diagramme!D$3/1000000-Diagramme!D$1/1000000)*Diagramme!D$2*100000/(Diagramme!D$3/1000000-Diagramme!D$1/1000000+$A85*(Diagramme!D$4/1000)^2*PI()/4)/100000)</f>
        <v>8.01066752214523</v>
      </c>
      <c r="T85" s="30" t="n">
        <f aca="false">IF(P85&lt;0,Diagramme!D$6,(Diagramme!D$8*1000*(Diagramme!D$1/1000000-$A85*(Diagramme!D$4/1000)^2*PI()/4)+Diagramme!D$6/1000)*1000)</f>
        <v>399.247809752047</v>
      </c>
      <c r="U85" s="32" t="n">
        <f aca="false">(0.601*Diagramme!D$7*(Diagramme!D$5/1000)^2*PI()/4*Q84^2)</f>
        <v>1.75493954424318</v>
      </c>
      <c r="V85" s="30" t="n">
        <f aca="false">IF(Diagramme!E$9&lt;$A85,-9.81-(0.601*Diagramme!E$7*(Diagramme!E$5/1000)^2*PI()/4*W84^2)/Z84*1000,(Diagramme!E$3/1000000-Diagramme!E$1/1000000)*Diagramme!E$2*100000/(Diagramme!E$3/1000000-Diagramme!E$1/1000000+$A85*(Diagramme!E$4/1000)^2*PI()/4)*(Diagramme!E$4/1000)^2*PI()/4/(Diagramme!E$8*1000*(Diagramme!E$1/1000000-$A85*(Diagramme!E$4/1000)^2*PI()/4)+Diagramme!E$6/1000)-9.81-(0.601*Diagramme!E$7*(Diagramme!E$5/1000)^2*PI()/4*W84^2)/Z84*1000)</f>
        <v>303.220868329408</v>
      </c>
      <c r="W85" s="30" t="n">
        <f aca="false">IF((W84^2+2*V85*($A85-$A84))&lt;0,0,SQRT(W84^2+2*V85*($A85-$A84)))</f>
        <v>20.6860475515877</v>
      </c>
      <c r="X85" s="30" t="n">
        <f aca="false">(X84+1000*2*($A85-$A84)/(W85+X84))</f>
        <v>49.6382777170326</v>
      </c>
      <c r="Y85" s="31" t="n">
        <f aca="false">IF(V85=-9.81,0,(Diagramme!E$3/1000000-Diagramme!E$1/1000000)*Diagramme!E$2*100000/(Diagramme!E$3/1000000-Diagramme!E$1/1000000+$A85*(Diagramme!E$4/1000)^2*PI()/4)/100000)</f>
        <v>4.00533376107262</v>
      </c>
      <c r="Z85" s="30" t="n">
        <f aca="false">IF(V85&lt;0,Diagramme!E$6,(Diagramme!E$8*1000*(Diagramme!E$1/1000000-$A85*(Diagramme!E$4/1000)^2*PI()/4)+Diagramme!E$6/1000)*1000)</f>
        <v>399.247809752047</v>
      </c>
      <c r="AA85" s="32" t="n">
        <f aca="false">(0.601*Diagramme!E$7*(Diagramme!E$5/1000)^2*PI()/4*W84^2)</f>
        <v>0.861105572090585</v>
      </c>
    </row>
    <row r="86" customFormat="false" ht="12.75" hidden="false" customHeight="false" outlineLevel="0" collapsed="false">
      <c r="A86" s="26" t="n">
        <f aca="false">A85+A$3</f>
        <v>0.840000000000001</v>
      </c>
      <c r="B86" s="30" t="n">
        <f aca="false">IF(Diagramme!B$9&lt;$A86,-9.81-(0.601*Diagramme!B$7*(Diagramme!B$5/1000)^2*PI()/4*C85^2)/H85*1000,(Diagramme!B$3/1000000-Diagramme!B$1/1000000)*Diagramme!B$2*100000/(Diagramme!B$3/1000000-Diagramme!B$1/1000000+$A86*(Diagramme!B$4/1000)^2*PI()/4)*(Diagramme!B$4/1000)^2*PI()/4/(Diagramme!B$8*1000*(Diagramme!B$1/1000000-$A86*(Diagramme!B$4/1000)^2*PI()/4)+Diagramme!B$6/1000)-9.81-(0.601*Diagramme!B$7*(Diagramme!B$5/1000)^2*PI()/4*C85^2)/H85*1000)</f>
        <v>906.058713305771</v>
      </c>
      <c r="C86" s="30" t="n">
        <f aca="false">IF((C85^2+2*B86*($A86-$A85))&lt;0,0,SQRT(C85^2+2*B86*($A86-$A85)))</f>
        <v>34.5725651251815</v>
      </c>
      <c r="D86" s="30" t="n">
        <f aca="false">0.98*SQRT(2*G86*100000/(Diagramme!$B$8*1000))</f>
        <v>36.7846388679073</v>
      </c>
      <c r="E86" s="30" t="n">
        <f aca="false">IF(D86&gt;C86,B86,"x")</f>
        <v>906.058713305771</v>
      </c>
      <c r="F86" s="30" t="n">
        <f aca="false">(F85+1000*2*($A86-$A85)/(C86+F85))</f>
        <v>44.1251665239194</v>
      </c>
      <c r="G86" s="31" t="n">
        <f aca="false">IF(B86=-9.81,0,(Diagramme!B$3/1000000-Diagramme!B$1/1000000)*Diagramme!B$2*100000/(Diagramme!B$3/1000000-Diagramme!B$1/1000000+$A86*(Diagramme!B$4/1000)^2*PI()/4)/100000)</f>
        <v>7.04451091546416</v>
      </c>
      <c r="H86" s="30" t="n">
        <f aca="false">IF(B86&lt;0,Diagramme!B$6,(Diagramme!B$8*1000*(Diagramme!B$1/1000000-$A86*(Diagramme!B$4/1000)^2*PI()/4)+Diagramme!B$6/1000)*1000)</f>
        <v>240.106217098457</v>
      </c>
      <c r="I86" s="32" t="n">
        <f aca="false">(0.601*Diagramme!B$7*(Diagramme!B$5/1000)^2*PI()/4*C85^2)</f>
        <v>1.42243633205735</v>
      </c>
      <c r="J86" s="30" t="n">
        <f aca="false">IF(Diagramme!C$9&lt;$A86,-9.81-(0.601*Diagramme!C$7*(Diagramme!C$5/1000)^2*PI()/4*K85^2)/N85*1000,(Diagramme!C$3/1000000-Diagramme!C$1/1000000)*Diagramme!C$2*100000/(Diagramme!C$3/1000000-Diagramme!C$1/1000000+$A86*(Diagramme!C$4/1000)^2*PI()/4)*(Diagramme!C$4/1000)^2*PI()/4/(Diagramme!C$8*1000*(Diagramme!C$1/1000000-$A86*(Diagramme!C$4/1000)^2*PI()/4)+Diagramme!C$6/1000)-9.81-(0.601*Diagramme!C$7*(Diagramme!C$5/1000)^2*PI()/4*K85^2)/N85*1000)</f>
        <v>448.164680419523</v>
      </c>
      <c r="K86" s="30" t="n">
        <f aca="false">IF((K85^2+2*J86*($A86-$A85))&lt;0,0,SQRT(K85^2+2*J86*($A86-$A85)))</f>
        <v>24.2779044838449</v>
      </c>
      <c r="L86" s="30" t="n">
        <f aca="false">(L85+1000*2*($A86-$A85)/(K86+L85))</f>
        <v>48.4158391966348</v>
      </c>
      <c r="M86" s="31" t="n">
        <f aca="false">IF(J86=-9.81,0,(Diagramme!C$3/1000000-Diagramme!C$1/1000000)*Diagramme!C$2*100000/(Diagramme!C$3/1000000-Diagramme!C$1/1000000+$A86*(Diagramme!C$4/1000)^2*PI()/4)/100000)</f>
        <v>3.52225545773208</v>
      </c>
      <c r="N86" s="30" t="n">
        <f aca="false">IF(J86&lt;0,Diagramme!C$6,(Diagramme!C$8*1000*(Diagramme!C$1/1000000-$A86*(Diagramme!C$4/1000)^2*PI()/4)+Diagramme!C$6/1000)*1000)</f>
        <v>240.106217098457</v>
      </c>
      <c r="O86" s="32" t="n">
        <f aca="false">(0.601*Diagramme!C$7*(Diagramme!C$5/1000)^2*PI()/4*K85^2)</f>
        <v>0.701409498113197</v>
      </c>
      <c r="P86" s="30" t="n">
        <f aca="false">IF(Diagramme!D$9&lt;$A86,-9.81-(0.601*Diagramme!D$7*(Diagramme!D$5/1000)^2*PI()/4*Q85^2)/T85*1000,(Diagramme!D$3/1000000-Diagramme!D$1/1000000)*Diagramme!D$2*100000/(Diagramme!D$3/1000000-Diagramme!D$1/1000000+$A86*(Diagramme!D$4/1000)^2*PI()/4)*(Diagramme!D$4/1000)^2*PI()/4/(Diagramme!D$8*1000*(Diagramme!D$1/1000000-$A86*(Diagramme!D$4/1000)^2*PI()/4)+Diagramme!D$6/1000)-9.81-(0.601*Diagramme!D$7*(Diagramme!D$5/1000)^2*PI()/4*Q85^2)/T85*1000)</f>
        <v>619.553299052391</v>
      </c>
      <c r="Q86" s="30" t="n">
        <f aca="false">IF((Q85^2+2*P86*($A86-$A85))&lt;0,0,SQRT(Q85^2+2*P86*($A86-$A85)))</f>
        <v>29.7396053272527</v>
      </c>
      <c r="R86" s="30" t="n">
        <f aca="false">(R85+1000*2*($A86-$A85)/(Q86+R85))</f>
        <v>45.900310969196</v>
      </c>
      <c r="S86" s="31" t="n">
        <f aca="false">IF(P86=-9.81,0,(Diagramme!D$3/1000000-Diagramme!D$1/1000000)*Diagramme!D$2*100000/(Diagramme!D$3/1000000-Diagramme!D$1/1000000+$A86*(Diagramme!D$4/1000)^2*PI()/4)/100000)</f>
        <v>7.99151357335163</v>
      </c>
      <c r="T86" s="30" t="n">
        <f aca="false">IF(P86&lt;0,Diagramme!D$6,(Diagramme!D$8*1000*(Diagramme!D$1/1000000-$A86*(Diagramme!D$4/1000)^2*PI()/4)+Diagramme!D$6/1000)*1000)</f>
        <v>396.106217098457</v>
      </c>
      <c r="U86" s="32" t="n">
        <f aca="false">(0.601*Diagramme!D$7*(Diagramme!D$5/1000)^2*PI()/4*Q85^2)</f>
        <v>1.78009493587916</v>
      </c>
      <c r="V86" s="30" t="n">
        <f aca="false">IF(Diagramme!E$9&lt;$A86,-9.81-(0.601*Diagramme!E$7*(Diagramme!E$5/1000)^2*PI()/4*W85^2)/Z85*1000,(Diagramme!E$3/1000000-Diagramme!E$1/1000000)*Diagramme!E$2*100000/(Diagramme!E$3/1000000-Diagramme!E$1/1000000+$A86*(Diagramme!E$4/1000)^2*PI()/4)*(Diagramme!E$4/1000)^2*PI()/4/(Diagramme!E$8*1000*(Diagramme!E$1/1000000-$A86*(Diagramme!E$4/1000)^2*PI()/4)+Diagramme!E$6/1000)-9.81-(0.601*Diagramme!E$7*(Diagramme!E$5/1000)^2*PI()/4*W85^2)/Z85*1000)</f>
        <v>304.913134508337</v>
      </c>
      <c r="W86" s="30" t="n">
        <f aca="false">IF((W85^2+2*V86*($A86-$A85))&lt;0,0,SQRT(W85^2+2*V86*($A86-$A85)))</f>
        <v>20.8329264866152</v>
      </c>
      <c r="X86" s="30" t="n">
        <f aca="false">(X85+1000*2*($A86-$A85)/(W86+X85))</f>
        <v>49.9220815802701</v>
      </c>
      <c r="Y86" s="31" t="n">
        <f aca="false">IF(V86=-9.81,0,(Diagramme!E$3/1000000-Diagramme!E$1/1000000)*Diagramme!E$2*100000/(Diagramme!E$3/1000000-Diagramme!E$1/1000000+$A86*(Diagramme!E$4/1000)^2*PI()/4)/100000)</f>
        <v>3.99575678667582</v>
      </c>
      <c r="Z86" s="30" t="n">
        <f aca="false">IF(V86&lt;0,Diagramme!E$6,(Diagramme!E$8*1000*(Diagramme!E$1/1000000-$A86*(Diagramme!E$4/1000)^2*PI()/4)+Diagramme!E$6/1000)*1000)</f>
        <v>396.106217098457</v>
      </c>
      <c r="AA86" s="32" t="n">
        <f aca="false">(0.601*Diagramme!E$7*(Diagramme!E$5/1000)^2*PI()/4*W85^2)</f>
        <v>0.873484679682053</v>
      </c>
    </row>
    <row r="87" customFormat="false" ht="12.75" hidden="false" customHeight="false" outlineLevel="0" collapsed="false">
      <c r="A87" s="26" t="n">
        <f aca="false">A86+A$3</f>
        <v>0.850000000000001</v>
      </c>
      <c r="B87" s="30" t="n">
        <f aca="false">IF(Diagramme!B$9&lt;$A87,-9.81-(0.601*Diagramme!B$7*(Diagramme!B$5/1000)^2*PI()/4*C86^2)/H86*1000,(Diagramme!B$3/1000000-Diagramme!B$1/1000000)*Diagramme!B$2*100000/(Diagramme!B$3/1000000-Diagramme!B$1/1000000+$A87*(Diagramme!B$4/1000)^2*PI()/4)*(Diagramme!B$4/1000)^2*PI()/4/(Diagramme!B$8*1000*(Diagramme!B$1/1000000-$A87*(Diagramme!B$4/1000)^2*PI()/4)+Diagramme!B$6/1000)-9.81-(0.601*Diagramme!B$7*(Diagramme!B$5/1000)^2*PI()/4*C86^2)/H86*1000)</f>
        <v>914.836313896729</v>
      </c>
      <c r="C87" s="30" t="n">
        <f aca="false">IF((C86^2+2*B87*($A87-$A86))&lt;0,0,SQRT(C86^2+2*B87*($A87-$A86)))</f>
        <v>34.8361735213966</v>
      </c>
      <c r="D87" s="30" t="n">
        <f aca="false">0.98*SQRT(2*G87*100000/(Diagramme!$B$8*1000))</f>
        <v>36.7200968722798</v>
      </c>
      <c r="E87" s="30" t="n">
        <f aca="false">IF(D87&gt;C87,B87,"x")</f>
        <v>914.836313896729</v>
      </c>
      <c r="F87" s="30" t="n">
        <f aca="false">(F86+1000*2*($A87-$A86)/(C87+F86))</f>
        <v>44.3784550317958</v>
      </c>
      <c r="G87" s="31" t="n">
        <f aca="false">IF(B87=-9.81,0,(Diagramme!B$3/1000000-Diagramme!B$1/1000000)*Diagramme!B$2*100000/(Diagramme!B$3/1000000-Diagramme!B$1/1000000+$A87*(Diagramme!B$4/1000)^2*PI()/4)/100000)</f>
        <v>7.01981213197422</v>
      </c>
      <c r="H87" s="30" t="n">
        <f aca="false">IF(B87&lt;0,Diagramme!B$6,(Diagramme!B$8*1000*(Diagramme!B$1/1000000-$A87*(Diagramme!B$4/1000)^2*PI()/4)+Diagramme!B$6/1000)*1000)</f>
        <v>236.964624444867</v>
      </c>
      <c r="I87" s="32" t="n">
        <f aca="false">(0.601*Diagramme!B$7*(Diagramme!B$5/1000)^2*PI()/4*C86^2)</f>
        <v>1.44433363645239</v>
      </c>
      <c r="J87" s="30" t="n">
        <f aca="false">IF(Diagramme!C$9&lt;$A87,-9.81-(0.601*Diagramme!C$7*(Diagramme!C$5/1000)^2*PI()/4*K86^2)/N86*1000,(Diagramme!C$3/1000000-Diagramme!C$1/1000000)*Diagramme!C$2*100000/(Diagramme!C$3/1000000-Diagramme!C$1/1000000+$A87*(Diagramme!C$4/1000)^2*PI()/4)*(Diagramme!C$4/1000)^2*PI()/4/(Diagramme!C$8*1000*(Diagramme!C$1/1000000-$A87*(Diagramme!C$4/1000)^2*PI()/4)+Diagramme!C$6/1000)-9.81-(0.601*Diagramme!C$7*(Diagramme!C$5/1000)^2*PI()/4*K86^2)/N86*1000)</f>
        <v>452.554497967346</v>
      </c>
      <c r="K87" s="30" t="n">
        <f aca="false">IF((K86^2+2*J87*($A87-$A86))&lt;0,0,SQRT(K86^2+2*J87*($A87-$A86)))</f>
        <v>24.4636002274</v>
      </c>
      <c r="L87" s="30" t="n">
        <f aca="false">(L86+1000*2*($A87-$A86)/(K87+L86))</f>
        <v>48.6902650176628</v>
      </c>
      <c r="M87" s="31" t="n">
        <f aca="false">IF(J87=-9.81,0,(Diagramme!C$3/1000000-Diagramme!C$1/1000000)*Diagramme!C$2*100000/(Diagramme!C$3/1000000-Diagramme!C$1/1000000+$A87*(Diagramme!C$4/1000)^2*PI()/4)/100000)</f>
        <v>3.50990606598711</v>
      </c>
      <c r="N87" s="30" t="n">
        <f aca="false">IF(J87&lt;0,Diagramme!C$6,(Diagramme!C$8*1000*(Diagramme!C$1/1000000-$A87*(Diagramme!C$4/1000)^2*PI()/4)+Diagramme!C$6/1000)*1000)</f>
        <v>236.964624444867</v>
      </c>
      <c r="O87" s="32" t="n">
        <f aca="false">(0.601*Diagramme!C$7*(Diagramme!C$5/1000)^2*PI()/4*K86^2)</f>
        <v>0.712240582547504</v>
      </c>
      <c r="P87" s="30" t="n">
        <f aca="false">IF(Diagramme!D$9&lt;$A87,-9.81-(0.601*Diagramme!D$7*(Diagramme!D$5/1000)^2*PI()/4*Q86^2)/T86*1000,(Diagramme!D$3/1000000-Diagramme!D$1/1000000)*Diagramme!D$2*100000/(Diagramme!D$3/1000000-Diagramme!D$1/1000000+$A87*(Diagramme!D$4/1000)^2*PI()/4)*(Diagramme!D$4/1000)^2*PI()/4/(Diagramme!D$8*1000*(Diagramme!D$1/1000000-$A87*(Diagramme!D$4/1000)^2*PI()/4)+Diagramme!D$6/1000)-9.81-(0.601*Diagramme!D$7*(Diagramme!D$5/1000)^2*PI()/4*Q86^2)/T86*1000)</f>
        <v>622.997255338185</v>
      </c>
      <c r="Q87" s="30" t="n">
        <f aca="false">IF((Q86^2+2*P87*($A87-$A86))&lt;0,0,SQRT(Q86^2+2*P87*($A87-$A86)))</f>
        <v>29.9483567183163</v>
      </c>
      <c r="R87" s="30" t="n">
        <f aca="false">(R86+1000*2*($A87-$A86)/(Q87+R86))</f>
        <v>46.1639939132709</v>
      </c>
      <c r="S87" s="31" t="n">
        <f aca="false">IF(P87=-9.81,0,(Diagramme!D$3/1000000-Diagramme!D$1/1000000)*Diagramme!D$2*100000/(Diagramme!D$3/1000000-Diagramme!D$1/1000000+$A87*(Diagramme!D$4/1000)^2*PI()/4)/100000)</f>
        <v>7.97245100236904</v>
      </c>
      <c r="T87" s="30" t="n">
        <f aca="false">IF(P87&lt;0,Diagramme!D$6,(Diagramme!D$8*1000*(Diagramme!D$1/1000000-$A87*(Diagramme!D$4/1000)^2*PI()/4)+Diagramme!D$6/1000)*1000)</f>
        <v>392.964624444867</v>
      </c>
      <c r="U87" s="32" t="n">
        <f aca="false">(0.601*Diagramme!D$7*(Diagramme!D$5/1000)^2*PI()/4*Q86^2)</f>
        <v>1.80538843559728</v>
      </c>
      <c r="V87" s="30" t="n">
        <f aca="false">IF(Diagramme!E$9&lt;$A87,-9.81-(0.601*Diagramme!E$7*(Diagramme!E$5/1000)^2*PI()/4*W86^2)/Z86*1000,(Diagramme!E$3/1000000-Diagramme!E$1/1000000)*Diagramme!E$2*100000/(Diagramme!E$3/1000000-Diagramme!E$1/1000000+$A87*(Diagramme!E$4/1000)^2*PI()/4)*(Diagramme!E$4/1000)^2*PI()/4/(Diagramme!E$8*1000*(Diagramme!E$1/1000000-$A87*(Diagramme!E$4/1000)^2*PI()/4)+Diagramme!E$6/1000)-9.81-(0.601*Diagramme!E$7*(Diagramme!E$5/1000)^2*PI()/4*W86^2)/Z86*1000)</f>
        <v>306.635942943101</v>
      </c>
      <c r="W87" s="30" t="n">
        <f aca="false">IF((W86^2+2*V87*($A87-$A86))&lt;0,0,SQRT(W86^2+2*V87*($A87-$A86)))</f>
        <v>20.9795983006247</v>
      </c>
      <c r="X87" s="30" t="n">
        <f aca="false">(X86+1000*2*($A87-$A86)/(W87+X86))</f>
        <v>50.2041623438514</v>
      </c>
      <c r="Y87" s="31" t="n">
        <f aca="false">IF(V87=-9.81,0,(Diagramme!E$3/1000000-Diagramme!E$1/1000000)*Diagramme!E$2*100000/(Diagramme!E$3/1000000-Diagramme!E$1/1000000+$A87*(Diagramme!E$4/1000)^2*PI()/4)/100000)</f>
        <v>3.98622550118452</v>
      </c>
      <c r="Z87" s="30" t="n">
        <f aca="false">IF(V87&lt;0,Diagramme!E$6,(Diagramme!E$8*1000*(Diagramme!E$1/1000000-$A87*(Diagramme!E$4/1000)^2*PI()/4)+Diagramme!E$6/1000)*1000)</f>
        <v>392.964624444867</v>
      </c>
      <c r="AA87" s="32" t="n">
        <f aca="false">(0.601*Diagramme!E$7*(Diagramme!E$5/1000)^2*PI()/4*W86^2)</f>
        <v>0.885932874685669</v>
      </c>
    </row>
    <row r="88" customFormat="false" ht="12.75" hidden="false" customHeight="false" outlineLevel="0" collapsed="false">
      <c r="A88" s="26" t="n">
        <f aca="false">A87+A$3</f>
        <v>0.860000000000001</v>
      </c>
      <c r="B88" s="30" t="n">
        <f aca="false">IF(Diagramme!B$9&lt;$A88,-9.81-(0.601*Diagramme!B$7*(Diagramme!B$5/1000)^2*PI()/4*C87^2)/H87*1000,(Diagramme!B$3/1000000-Diagramme!B$1/1000000)*Diagramme!B$2*100000/(Diagramme!B$3/1000000-Diagramme!B$1/1000000+$A88*(Diagramme!B$4/1000)^2*PI()/4)*(Diagramme!B$4/1000)^2*PI()/4/(Diagramme!B$8*1000*(Diagramme!B$1/1000000-$A88*(Diagramme!B$4/1000)^2*PI()/4)+Diagramme!B$6/1000)-9.81-(0.601*Diagramme!B$7*(Diagramme!B$5/1000)^2*PI()/4*C87^2)/H87*1000)</f>
        <v>923.872135190328</v>
      </c>
      <c r="C88" s="30" t="n">
        <f aca="false">IF((C87^2+2*B88*($A88-$A87))&lt;0,0,SQRT(C87^2+2*B88*($A88-$A87)))</f>
        <v>35.1003764697283</v>
      </c>
      <c r="D88" s="30" t="n">
        <f aca="false">0.98*SQRT(2*G88*100000/(Diagramme!$B$8*1000))</f>
        <v>36.6558934232143</v>
      </c>
      <c r="E88" s="30" t="n">
        <f aca="false">IF(D88&gt;C88,B88,"x")</f>
        <v>923.872135190328</v>
      </c>
      <c r="F88" s="30" t="n">
        <f aca="false">(F87+1000*2*($A88-$A87)/(C88+F87))</f>
        <v>44.6300943629505</v>
      </c>
      <c r="G88" s="31" t="n">
        <f aca="false">IF(B88=-9.81,0,(Diagramme!B$3/1000000-Diagramme!B$1/1000000)*Diagramme!B$2*100000/(Diagramme!B$3/1000000-Diagramme!B$1/1000000+$A88*(Diagramme!B$4/1000)^2*PI()/4)/100000)</f>
        <v>6.99528593634966</v>
      </c>
      <c r="H88" s="30" t="n">
        <f aca="false">IF(B88&lt;0,Diagramme!B$6,(Diagramme!B$8*1000*(Diagramme!B$1/1000000-$A88*(Diagramme!B$4/1000)^2*PI()/4)+Diagramme!B$6/1000)*1000)</f>
        <v>233.823031791278</v>
      </c>
      <c r="I88" s="32" t="n">
        <f aca="false">(0.601*Diagramme!B$7*(Diagramme!B$5/1000)^2*PI()/4*C87^2)</f>
        <v>1.46644307477339</v>
      </c>
      <c r="J88" s="30" t="n">
        <f aca="false">IF(Diagramme!C$9&lt;$A88,-9.81-(0.601*Diagramme!C$7*(Diagramme!C$5/1000)^2*PI()/4*K87^2)/N87*1000,(Diagramme!C$3/1000000-Diagramme!C$1/1000000)*Diagramme!C$2*100000/(Diagramme!C$3/1000000-Diagramme!C$1/1000000+$A88*(Diagramme!C$4/1000)^2*PI()/4)*(Diagramme!C$4/1000)^2*PI()/4/(Diagramme!C$8*1000*(Diagramme!C$1/1000000-$A88*(Diagramme!C$4/1000)^2*PI()/4)+Diagramme!C$6/1000)-9.81-(0.601*Diagramme!C$7*(Diagramme!C$5/1000)^2*PI()/4*K87^2)/N87*1000)</f>
        <v>457.073452735481</v>
      </c>
      <c r="K88" s="30" t="n">
        <f aca="false">IF((K87^2+2*J88*($A88-$A87))&lt;0,0,SQRT(K87^2+2*J88*($A88-$A87)))</f>
        <v>24.6497303259235</v>
      </c>
      <c r="L88" s="30" t="n">
        <f aca="false">(L87+1000*2*($A88-$A87)/(K88+L87))</f>
        <v>48.9629675165695</v>
      </c>
      <c r="M88" s="31" t="n">
        <f aca="false">IF(J88=-9.81,0,(Diagramme!C$3/1000000-Diagramme!C$1/1000000)*Diagramme!C$2*100000/(Diagramme!C$3/1000000-Diagramme!C$1/1000000+$A88*(Diagramme!C$4/1000)^2*PI()/4)/100000)</f>
        <v>3.49764296817483</v>
      </c>
      <c r="N88" s="30" t="n">
        <f aca="false">IF(J88&lt;0,Diagramme!C$6,(Diagramme!C$8*1000*(Diagramme!C$1/1000000-$A88*(Diagramme!C$4/1000)^2*PI()/4)+Diagramme!C$6/1000)*1000)</f>
        <v>233.823031791278</v>
      </c>
      <c r="O88" s="32" t="n">
        <f aca="false">(0.601*Diagramme!C$7*(Diagramme!C$5/1000)^2*PI()/4*K87^2)</f>
        <v>0.723177758529381</v>
      </c>
      <c r="P88" s="30" t="n">
        <f aca="false">IF(Diagramme!D$9&lt;$A88,-9.81-(0.601*Diagramme!D$7*(Diagramme!D$5/1000)^2*PI()/4*Q87^2)/T87*1000,(Diagramme!D$3/1000000-Diagramme!D$1/1000000)*Diagramme!D$2*100000/(Diagramme!D$3/1000000-Diagramme!D$1/1000000+$A88*(Diagramme!D$4/1000)^2*PI()/4)*(Diagramme!D$4/1000)^2*PI()/4/(Diagramme!D$8*1000*(Diagramme!D$1/1000000-$A88*(Diagramme!D$4/1000)^2*PI()/4)+Diagramme!D$6/1000)-9.81-(0.601*Diagramme!D$7*(Diagramme!D$5/1000)^2*PI()/4*Q87^2)/T87*1000)</f>
        <v>626.503688042953</v>
      </c>
      <c r="Q88" s="30" t="n">
        <f aca="false">IF((Q87^2+2*P88*($A88-$A87))&lt;0,0,SQRT(Q87^2+2*P88*($A88-$A87)))</f>
        <v>30.1568258258123</v>
      </c>
      <c r="R88" s="30" t="n">
        <f aca="false">(R87+1000*2*($A88-$A87)/(Q88+R87))</f>
        <v>46.4260456059594</v>
      </c>
      <c r="S88" s="31" t="n">
        <f aca="false">IF(P88=-9.81,0,(Diagramme!D$3/1000000-Diagramme!D$1/1000000)*Diagramme!D$2*100000/(Diagramme!D$3/1000000-Diagramme!D$1/1000000+$A88*(Diagramme!D$4/1000)^2*PI()/4)/100000)</f>
        <v>7.95347915684887</v>
      </c>
      <c r="T88" s="30" t="n">
        <f aca="false">IF(P88&lt;0,Diagramme!D$6,(Diagramme!D$8*1000*(Diagramme!D$1/1000000-$A88*(Diagramme!D$4/1000)^2*PI()/4)+Diagramme!D$6/1000)*1000)</f>
        <v>389.823031791278</v>
      </c>
      <c r="U88" s="32" t="n">
        <f aca="false">(0.601*Diagramme!D$7*(Diagramme!D$5/1000)^2*PI()/4*Q87^2)</f>
        <v>1.83082253614422</v>
      </c>
      <c r="V88" s="30" t="n">
        <f aca="false">IF(Diagramme!E$9&lt;$A88,-9.81-(0.601*Diagramme!E$7*(Diagramme!E$5/1000)^2*PI()/4*W87^2)/Z87*1000,(Diagramme!E$3/1000000-Diagramme!E$1/1000000)*Diagramme!E$2*100000/(Diagramme!E$3/1000000-Diagramme!E$1/1000000+$A88*(Diagramme!E$4/1000)^2*PI()/4)*(Diagramme!E$4/1000)^2*PI()/4/(Diagramme!E$8*1000*(Diagramme!E$1/1000000-$A88*(Diagramme!E$4/1000)^2*PI()/4)+Diagramme!E$6/1000)-9.81-(0.601*Diagramme!E$7*(Diagramme!E$5/1000)^2*PI()/4*W87^2)/Z87*1000)</f>
        <v>308.390002776785</v>
      </c>
      <c r="W88" s="30" t="n">
        <f aca="false">IF((W87^2+2*V88*($A88-$A87))&lt;0,0,SQRT(W87^2+2*V88*($A88-$A87)))</f>
        <v>21.1260821003591</v>
      </c>
      <c r="X88" s="30" t="n">
        <f aca="false">(X87+1000*2*($A88-$A87)/(W88+X87))</f>
        <v>50.4845483169521</v>
      </c>
      <c r="Y88" s="31" t="n">
        <f aca="false">IF(V88=-9.81,0,(Diagramme!E$3/1000000-Diagramme!E$1/1000000)*Diagramme!E$2*100000/(Diagramme!E$3/1000000-Diagramme!E$1/1000000+$A88*(Diagramme!E$4/1000)^2*PI()/4)/100000)</f>
        <v>3.97673957842443</v>
      </c>
      <c r="Z88" s="30" t="n">
        <f aca="false">IF(V88&lt;0,Diagramme!E$6,(Diagramme!E$8*1000*(Diagramme!E$1/1000000-$A88*(Diagramme!E$4/1000)^2*PI()/4)+Diagramme!E$6/1000)*1000)</f>
        <v>389.823031791278</v>
      </c>
      <c r="AA88" s="32" t="n">
        <f aca="false">(0.601*Diagramme!E$7*(Diagramme!E$5/1000)^2*PI()/4*W87^2)</f>
        <v>0.898451404000677</v>
      </c>
    </row>
    <row r="89" customFormat="false" ht="12.75" hidden="false" customHeight="false" outlineLevel="0" collapsed="false">
      <c r="A89" s="26" t="n">
        <f aca="false">A88+A$3</f>
        <v>0.870000000000001</v>
      </c>
      <c r="B89" s="30" t="n">
        <f aca="false">IF(Diagramme!B$9&lt;$A89,-9.81-(0.601*Diagramme!B$7*(Diagramme!B$5/1000)^2*PI()/4*C88^2)/H88*1000,(Diagramme!B$3/1000000-Diagramme!B$1/1000000)*Diagramme!B$2*100000/(Diagramme!B$3/1000000-Diagramme!B$1/1000000+$A89*(Diagramme!B$4/1000)^2*PI()/4)*(Diagramme!B$4/1000)^2*PI()/4/(Diagramme!B$8*1000*(Diagramme!B$1/1000000-$A89*(Diagramme!B$4/1000)^2*PI()/4)+Diagramme!B$6/1000)-9.81-(0.601*Diagramme!B$7*(Diagramme!B$5/1000)^2*PI()/4*C88^2)/H88*1000)</f>
        <v>933.176457854528</v>
      </c>
      <c r="C89" s="30" t="n">
        <f aca="false">IF((C88^2+2*B89*($A89-$A88))&lt;0,0,SQRT(C88^2+2*B89*($A89-$A88)))</f>
        <v>35.3652365674789</v>
      </c>
      <c r="D89" s="30" t="n">
        <f aca="false">0.98*SQRT(2*G89*100000/(Diagramme!$B$8*1000))</f>
        <v>36.5920255713537</v>
      </c>
      <c r="E89" s="30" t="n">
        <f aca="false">IF(D89&gt;C89,B89,"x")</f>
        <v>933.176457854528</v>
      </c>
      <c r="F89" s="30" t="n">
        <f aca="false">(F88+1000*2*($A89-$A88)/(C89+F88))</f>
        <v>44.8801089546445</v>
      </c>
      <c r="G89" s="31" t="n">
        <f aca="false">IF(B89=-9.81,0,(Diagramme!B$3/1000000-Diagramme!B$1/1000000)*Diagramme!B$2*100000/(Diagramme!B$3/1000000-Diagramme!B$1/1000000+$A89*(Diagramme!B$4/1000)^2*PI()/4)/100000)</f>
        <v>6.97093052589862</v>
      </c>
      <c r="H89" s="30" t="n">
        <f aca="false">IF(B89&lt;0,Diagramme!B$6,(Diagramme!B$8*1000*(Diagramme!B$1/1000000-$A89*(Diagramme!B$4/1000)^2*PI()/4)+Diagramme!B$6/1000)*1000)</f>
        <v>230.681439137688</v>
      </c>
      <c r="I89" s="32" t="n">
        <f aca="false">(0.601*Diagramme!B$7*(Diagramme!B$5/1000)^2*PI()/4*C88^2)</f>
        <v>1.48877088760635</v>
      </c>
      <c r="J89" s="30" t="n">
        <f aca="false">IF(Diagramme!C$9&lt;$A89,-9.81-(0.601*Diagramme!C$7*(Diagramme!C$5/1000)^2*PI()/4*K88^2)/N88*1000,(Diagramme!C$3/1000000-Diagramme!C$1/1000000)*Diagramme!C$2*100000/(Diagramme!C$3/1000000-Diagramme!C$1/1000000+$A89*(Diagramme!C$4/1000)^2*PI()/4)*(Diagramme!C$4/1000)^2*PI()/4/(Diagramme!C$8*1000*(Diagramme!C$1/1000000-$A89*(Diagramme!C$4/1000)^2*PI()/4)+Diagramme!C$6/1000)-9.81-(0.601*Diagramme!C$7*(Diagramme!C$5/1000)^2*PI()/4*K88^2)/N88*1000)</f>
        <v>461.726686138148</v>
      </c>
      <c r="K89" s="30" t="n">
        <f aca="false">IF((K88^2+2*J89*($A89-$A88))&lt;0,0,SQRT(K88^2+2*J89*($A89-$A88)))</f>
        <v>24.8363390793313</v>
      </c>
      <c r="L89" s="30" t="n">
        <f aca="false">(L88+1000*2*($A89-$A88)/(K89+L88))</f>
        <v>49.233972772886</v>
      </c>
      <c r="M89" s="31" t="n">
        <f aca="false">IF(J89=-9.81,0,(Diagramme!C$3/1000000-Diagramme!C$1/1000000)*Diagramme!C$2*100000/(Diagramme!C$3/1000000-Diagramme!C$1/1000000+$A89*(Diagramme!C$4/1000)^2*PI()/4)/100000)</f>
        <v>3.48546526294931</v>
      </c>
      <c r="N89" s="30" t="n">
        <f aca="false">IF(J89&lt;0,Diagramme!C$6,(Diagramme!C$8*1000*(Diagramme!C$1/1000000-$A89*(Diagramme!C$4/1000)^2*PI()/4)+Diagramme!C$6/1000)*1000)</f>
        <v>230.681439137688</v>
      </c>
      <c r="O89" s="32" t="n">
        <f aca="false">(0.601*Diagramme!C$7*(Diagramme!C$5/1000)^2*PI()/4*K88^2)</f>
        <v>0.73422414700119</v>
      </c>
      <c r="P89" s="30" t="n">
        <f aca="false">IF(Diagramme!D$9&lt;$A89,-9.81-(0.601*Diagramme!D$7*(Diagramme!D$5/1000)^2*PI()/4*Q88^2)/T88*1000,(Diagramme!D$3/1000000-Diagramme!D$1/1000000)*Diagramme!D$2*100000/(Diagramme!D$3/1000000-Diagramme!D$1/1000000+$A89*(Diagramme!D$4/1000)^2*PI()/4)*(Diagramme!D$4/1000)^2*PI()/4/(Diagramme!D$8*1000*(Diagramme!D$1/1000000-$A89*(Diagramme!D$4/1000)^2*PI()/4)+Diagramme!D$6/1000)-9.81-(0.601*Diagramme!D$7*(Diagramme!D$5/1000)^2*PI()/4*Q88^2)/T88*1000)</f>
        <v>630.074061277461</v>
      </c>
      <c r="Q89" s="30" t="n">
        <f aca="false">IF((Q88^2+2*P89*($A89-$A88))&lt;0,0,SQRT(Q88^2+2*P89*($A89-$A88)))</f>
        <v>30.3650395210335</v>
      </c>
      <c r="R89" s="30" t="n">
        <f aca="false">(R88+1000*2*($A89-$A88)/(Q89+R88))</f>
        <v>46.6864925050613</v>
      </c>
      <c r="S89" s="31" t="n">
        <f aca="false">IF(P89=-9.81,0,(Diagramme!D$3/1000000-Diagramme!D$1/1000000)*Diagramme!D$2*100000/(Diagramme!D$3/1000000-Diagramme!D$1/1000000+$A89*(Diagramme!D$4/1000)^2*PI()/4)/100000)</f>
        <v>7.93459739063729</v>
      </c>
      <c r="T89" s="30" t="n">
        <f aca="false">IF(P89&lt;0,Diagramme!D$6,(Diagramme!D$8*1000*(Diagramme!D$1/1000000-$A89*(Diagramme!D$4/1000)^2*PI()/4)+Diagramme!D$6/1000)*1000)</f>
        <v>386.681439137688</v>
      </c>
      <c r="U89" s="32" t="n">
        <f aca="false">(0.601*Diagramme!D$7*(Diagramme!D$5/1000)^2*PI()/4*Q88^2)</f>
        <v>1.85639978814361</v>
      </c>
      <c r="V89" s="30" t="n">
        <f aca="false">IF(Diagramme!E$9&lt;$A89,-9.81-(0.601*Diagramme!E$7*(Diagramme!E$5/1000)^2*PI()/4*W88^2)/Z88*1000,(Diagramme!E$3/1000000-Diagramme!E$1/1000000)*Diagramme!E$2*100000/(Diagramme!E$3/1000000-Diagramme!E$1/1000000+$A89*(Diagramme!E$4/1000)^2*PI()/4)*(Diagramme!E$4/1000)^2*PI()/4/(Diagramme!E$8*1000*(Diagramme!E$1/1000000-$A89*(Diagramme!E$4/1000)^2*PI()/4)+Diagramme!E$6/1000)-9.81-(0.601*Diagramme!E$7*(Diagramme!E$5/1000)^2*PI()/4*W88^2)/Z88*1000)</f>
        <v>310.176046382273</v>
      </c>
      <c r="W89" s="30" t="n">
        <f aca="false">IF((W88^2+2*V89*($A89-$A88))&lt;0,0,SQRT(W88^2+2*V89*($A89-$A88)))</f>
        <v>21.2723968052205</v>
      </c>
      <c r="X89" s="30" t="n">
        <f aca="false">(X88+1000*2*($A89-$A88)/(W89+X88))</f>
        <v>50.7632669826638</v>
      </c>
      <c r="Y89" s="31" t="n">
        <f aca="false">IF(V89=-9.81,0,(Diagramme!E$3/1000000-Diagramme!E$1/1000000)*Diagramme!E$2*100000/(Diagramme!E$3/1000000-Diagramme!E$1/1000000+$A89*(Diagramme!E$4/1000)^2*PI()/4)/100000)</f>
        <v>3.96729869531865</v>
      </c>
      <c r="Z89" s="30" t="n">
        <f aca="false">IF(V89&lt;0,Diagramme!E$6,(Diagramme!E$8*1000*(Diagramme!E$1/1000000-$A89*(Diagramme!E$4/1000)^2*PI()/4)+Diagramme!E$6/1000)*1000)</f>
        <v>386.681439137688</v>
      </c>
      <c r="AA89" s="32" t="n">
        <f aca="false">(0.601*Diagramme!E$7*(Diagramme!E$5/1000)^2*PI()/4*W88^2)</f>
        <v>0.911041543477356</v>
      </c>
    </row>
    <row r="90" customFormat="false" ht="12.75" hidden="false" customHeight="false" outlineLevel="0" collapsed="false">
      <c r="A90" s="26" t="n">
        <f aca="false">A89+A$3</f>
        <v>0.880000000000001</v>
      </c>
      <c r="B90" s="30" t="n">
        <f aca="false">IF(Diagramme!B$9&lt;$A90,-9.81-(0.601*Diagramme!B$7*(Diagramme!B$5/1000)^2*PI()/4*C89^2)/H89*1000,(Diagramme!B$3/1000000-Diagramme!B$1/1000000)*Diagramme!B$2*100000/(Diagramme!B$3/1000000-Diagramme!B$1/1000000+$A90*(Diagramme!B$4/1000)^2*PI()/4)*(Diagramme!B$4/1000)^2*PI()/4/(Diagramme!B$8*1000*(Diagramme!B$1/1000000-$A90*(Diagramme!B$4/1000)^2*PI()/4)+Diagramme!B$6/1000)-9.81-(0.601*Diagramme!B$7*(Diagramme!B$5/1000)^2*PI()/4*C89^2)/H89*1000)</f>
        <v>942.760132888197</v>
      </c>
      <c r="C90" s="30" t="n">
        <f aca="false">IF((C89^2+2*B90*($A90-$A89))&lt;0,0,SQRT(C89^2+2*B90*($A90-$A89)))</f>
        <v>35.6308175619296</v>
      </c>
      <c r="D90" s="30" t="n">
        <f aca="false">0.98*SQRT(2*G90*100000/(Diagramme!$B$8*1000))</f>
        <v>36.5284904031882</v>
      </c>
      <c r="E90" s="30" t="n">
        <f aca="false">IF(D90&gt;C90,B90,"x")</f>
        <v>942.760132888197</v>
      </c>
      <c r="F90" s="30" t="n">
        <f aca="false">(F89+1000*2*($A90-$A89)/(C90+F89))</f>
        <v>45.1285224416745</v>
      </c>
      <c r="G90" s="31" t="n">
        <f aca="false">IF(B90=-9.81,0,(Diagramme!B$3/1000000-Diagramme!B$1/1000000)*Diagramme!B$2*100000/(Diagramme!B$3/1000000-Diagramme!B$1/1000000+$A90*(Diagramme!B$4/1000)^2*PI()/4)/100000)</f>
        <v>6.94674412294779</v>
      </c>
      <c r="H90" s="30" t="n">
        <f aca="false">IF(B90&lt;0,Diagramme!B$6,(Diagramme!B$8*1000*(Diagramme!B$1/1000000-$A90*(Diagramme!B$4/1000)^2*PI()/4)+Diagramme!B$6/1000)*1000)</f>
        <v>227.539846484098</v>
      </c>
      <c r="I90" s="32" t="n">
        <f aca="false">(0.601*Diagramme!B$7*(Diagramme!B$5/1000)^2*PI()/4*C89^2)</f>
        <v>1.5113235639968</v>
      </c>
      <c r="J90" s="30" t="n">
        <f aca="false">IF(Diagramme!C$9&lt;$A90,-9.81-(0.601*Diagramme!C$7*(Diagramme!C$5/1000)^2*PI()/4*K89^2)/N89*1000,(Diagramme!C$3/1000000-Diagramme!C$1/1000000)*Diagramme!C$2*100000/(Diagramme!C$3/1000000-Diagramme!C$1/1000000+$A90*(Diagramme!C$4/1000)^2*PI()/4)*(Diagramme!C$4/1000)^2*PI()/4/(Diagramme!C$8*1000*(Diagramme!C$1/1000000-$A90*(Diagramme!C$4/1000)^2*PI()/4)+Diagramme!C$6/1000)-9.81-(0.601*Diagramme!C$7*(Diagramme!C$5/1000)^2*PI()/4*K89^2)/N89*1000)</f>
        <v>466.519624813752</v>
      </c>
      <c r="K90" s="30" t="n">
        <f aca="false">IF((K89^2+2*J90*($A90-$A89))&lt;0,0,SQRT(K89^2+2*J90*($A90-$A89)))</f>
        <v>25.0234716088674</v>
      </c>
      <c r="L90" s="30" t="n">
        <f aca="false">(L89+1000*2*($A90-$A89)/(K90+L89))</f>
        <v>49.5033060386146</v>
      </c>
      <c r="M90" s="31" t="n">
        <f aca="false">IF(J90=-9.81,0,(Diagramme!C$3/1000000-Diagramme!C$1/1000000)*Diagramme!C$2*100000/(Diagramme!C$3/1000000-Diagramme!C$1/1000000+$A90*(Diagramme!C$4/1000)^2*PI()/4)/100000)</f>
        <v>3.4733720614739</v>
      </c>
      <c r="N90" s="30" t="n">
        <f aca="false">IF(J90&lt;0,Diagramme!C$6,(Diagramme!C$8*1000*(Diagramme!C$1/1000000-$A90*(Diagramme!C$4/1000)^2*PI()/4)+Diagramme!C$6/1000)*1000)</f>
        <v>227.539846484098</v>
      </c>
      <c r="O90" s="32" t="n">
        <f aca="false">(0.601*Diagramme!C$7*(Diagramme!C$5/1000)^2*PI()/4*K89^2)</f>
        <v>0.745382993161163</v>
      </c>
      <c r="P90" s="30" t="n">
        <f aca="false">IF(Diagramme!D$9&lt;$A90,-9.81-(0.601*Diagramme!D$7*(Diagramme!D$5/1000)^2*PI()/4*Q89^2)/T89*1000,(Diagramme!D$3/1000000-Diagramme!D$1/1000000)*Diagramme!D$2*100000/(Diagramme!D$3/1000000-Diagramme!D$1/1000000+$A90*(Diagramme!D$4/1000)^2*PI()/4)*(Diagramme!D$4/1000)^2*PI()/4/(Diagramme!D$8*1000*(Diagramme!D$1/1000000-$A90*(Diagramme!D$4/1000)^2*PI()/4)+Diagramme!D$6/1000)-9.81-(0.601*Diagramme!D$7*(Diagramme!D$5/1000)^2*PI()/4*Q89^2)/T89*1000)</f>
        <v>633.709887483956</v>
      </c>
      <c r="Q90" s="30" t="n">
        <f aca="false">IF((Q89^2+2*P90*($A90-$A89))&lt;0,0,SQRT(Q89^2+2*P90*($A90-$A89)))</f>
        <v>30.5730244310832</v>
      </c>
      <c r="R90" s="30" t="n">
        <f aca="false">(R89+1000*2*($A90-$A89)/(Q90+R89))</f>
        <v>46.9453602898099</v>
      </c>
      <c r="S90" s="31" t="n">
        <f aca="false">IF(P90=-9.81,0,(Diagramme!D$3/1000000-Diagramme!D$1/1000000)*Diagramme!D$2*100000/(Diagramme!D$3/1000000-Diagramme!D$1/1000000+$A90*(Diagramme!D$4/1000)^2*PI()/4)/100000)</f>
        <v>7.91580506370192</v>
      </c>
      <c r="T90" s="30" t="n">
        <f aca="false">IF(P90&lt;0,Diagramme!D$6,(Diagramme!D$8*1000*(Diagramme!D$1/1000000-$A90*(Diagramme!D$4/1000)^2*PI()/4)+Diagramme!D$6/1000)*1000)</f>
        <v>383.539846484098</v>
      </c>
      <c r="U90" s="32" t="n">
        <f aca="false">(0.601*Diagramme!D$7*(Diagramme!D$5/1000)^2*PI()/4*Q89^2)</f>
        <v>1.88212280199196</v>
      </c>
      <c r="V90" s="30" t="n">
        <f aca="false">IF(Diagramme!E$9&lt;$A90,-9.81-(0.601*Diagramme!E$7*(Diagramme!E$5/1000)^2*PI()/4*W89^2)/Z89*1000,(Diagramme!E$3/1000000-Diagramme!E$1/1000000)*Diagramme!E$2*100000/(Diagramme!E$3/1000000-Diagramme!E$1/1000000+$A90*(Diagramme!E$4/1000)^2*PI()/4)*(Diagramme!E$4/1000)^2*PI()/4/(Diagramme!E$8*1000*(Diagramme!E$1/1000000-$A90*(Diagramme!E$4/1000)^2*PI()/4)+Diagramme!E$6/1000)-9.81-(0.601*Diagramme!E$7*(Diagramme!E$5/1000)^2*PI()/4*W89^2)/Z89*1000)</f>
        <v>311.994830308474</v>
      </c>
      <c r="W90" s="30" t="n">
        <f aca="false">IF((W89^2+2*V90*($A90-$A89))&lt;0,0,SQRT(W89^2+2*V90*($A90-$A89)))</f>
        <v>21.4185611665426</v>
      </c>
      <c r="X90" s="30" t="n">
        <f aca="false">(X89+1000*2*($A90-$A89)/(W90+X89))</f>
        <v>51.0403450300452</v>
      </c>
      <c r="Y90" s="31" t="n">
        <f aca="false">IF(V90=-9.81,0,(Diagramme!E$3/1000000-Diagramme!E$1/1000000)*Diagramme!E$2*100000/(Diagramme!E$3/1000000-Diagramme!E$1/1000000+$A90*(Diagramme!E$4/1000)^2*PI()/4)/100000)</f>
        <v>3.95790253185096</v>
      </c>
      <c r="Z90" s="30" t="n">
        <f aca="false">IF(V90&lt;0,Diagramme!E$6,(Diagramme!E$8*1000*(Diagramme!E$1/1000000-$A90*(Diagramme!E$4/1000)^2*PI()/4)+Diagramme!E$6/1000)*1000)</f>
        <v>383.539846484098</v>
      </c>
      <c r="AA90" s="32" t="n">
        <f aca="false">(0.601*Diagramme!E$7*(Diagramme!E$5/1000)^2*PI()/4*W89^2)</f>
        <v>0.923704598865387</v>
      </c>
    </row>
    <row r="91" customFormat="false" ht="12.75" hidden="false" customHeight="false" outlineLevel="0" collapsed="false">
      <c r="A91" s="26" t="n">
        <f aca="false">A90+A$3</f>
        <v>0.890000000000001</v>
      </c>
      <c r="B91" s="30" t="n">
        <f aca="false">IF(Diagramme!B$9&lt;$A91,-9.81-(0.601*Diagramme!B$7*(Diagramme!B$5/1000)^2*PI()/4*C90^2)/H90*1000,(Diagramme!B$3/1000000-Diagramme!B$1/1000000)*Diagramme!B$2*100000/(Diagramme!B$3/1000000-Diagramme!B$1/1000000+$A91*(Diagramme!B$4/1000)^2*PI()/4)*(Diagramme!B$4/1000)^2*PI()/4/(Diagramme!B$8*1000*(Diagramme!B$1/1000000-$A91*(Diagramme!B$4/1000)^2*PI()/4)+Diagramme!B$6/1000)-9.81-(0.601*Diagramme!B$7*(Diagramme!B$5/1000)^2*PI()/4*C90^2)/H90*1000)</f>
        <v>952.634621437138</v>
      </c>
      <c r="C91" s="30" t="n">
        <f aca="false">IF((C90^2+2*B91*($A91-$A90))&lt;0,0,SQRT(C90^2+2*B91*($A91-$A90)))</f>
        <v>35.897184465641</v>
      </c>
      <c r="D91" s="30" t="n">
        <f aca="false">0.98*SQRT(2*G91*100000/(Diagramme!$B$8*1000))</f>
        <v>36.4652850404965</v>
      </c>
      <c r="E91" s="30" t="n">
        <f aca="false">IF(D91&gt;C91,B91,"x")</f>
        <v>952.634621437138</v>
      </c>
      <c r="F91" s="30" t="n">
        <f aca="false">(F90+1000*2*($A91-$A90)/(C91+F90))</f>
        <v>45.3753576840116</v>
      </c>
      <c r="G91" s="31" t="n">
        <f aca="false">IF(B91=-9.81,0,(Diagramme!B$3/1000000-Diagramme!B$1/1000000)*Diagramme!B$2*100000/(Diagramme!B$3/1000000-Diagramme!B$1/1000000+$A91*(Diagramme!B$4/1000)^2*PI()/4)/100000)</f>
        <v>6.92272497440992</v>
      </c>
      <c r="H91" s="30" t="n">
        <f aca="false">IF(B91&lt;0,Diagramme!B$6,(Diagramme!B$8*1000*(Diagramme!B$1/1000000-$A91*(Diagramme!B$4/1000)^2*PI()/4)+Diagramme!B$6/1000)*1000)</f>
        <v>224.398253830508</v>
      </c>
      <c r="I91" s="32" t="n">
        <f aca="false">(0.601*Diagramme!B$7*(Diagramme!B$5/1000)^2*PI()/4*C90^2)</f>
        <v>1.53410785523334</v>
      </c>
      <c r="J91" s="30" t="n">
        <f aca="false">IF(Diagramme!C$9&lt;$A91,-9.81-(0.601*Diagramme!C$7*(Diagramme!C$5/1000)^2*PI()/4*K90^2)/N90*1000,(Diagramme!C$3/1000000-Diagramme!C$1/1000000)*Diagramme!C$2*100000/(Diagramme!C$3/1000000-Diagramme!C$1/1000000+$A91*(Diagramme!C$4/1000)^2*PI()/4)*(Diagramme!C$4/1000)^2*PI()/4/(Diagramme!C$8*1000*(Diagramme!C$1/1000000-$A91*(Diagramme!C$4/1000)^2*PI()/4)+Diagramme!C$6/1000)-9.81-(0.601*Diagramme!C$7*(Diagramme!C$5/1000)^2*PI()/4*K90^2)/N90*1000)</f>
        <v>471.458000536949</v>
      </c>
      <c r="K91" s="30" t="n">
        <f aca="false">IF((K90^2+2*J91*($A91-$A90))&lt;0,0,SQRT(K90^2+2*J91*($A91-$A90)))</f>
        <v>25.2111739387624</v>
      </c>
      <c r="L91" s="30" t="n">
        <f aca="false">(L90+1000*2*($A91-$A90)/(K91+L90))</f>
        <v>49.7709917670846</v>
      </c>
      <c r="M91" s="31" t="n">
        <f aca="false">IF(J91=-9.81,0,(Diagramme!C$3/1000000-Diagramme!C$1/1000000)*Diagramme!C$2*100000/(Diagramme!C$3/1000000-Diagramme!C$1/1000000+$A91*(Diagramme!C$4/1000)^2*PI()/4)/100000)</f>
        <v>3.46136248720496</v>
      </c>
      <c r="N91" s="30" t="n">
        <f aca="false">IF(J91&lt;0,Diagramme!C$6,(Diagramme!C$8*1000*(Diagramme!C$1/1000000-$A91*(Diagramme!C$4/1000)^2*PI()/4)+Diagramme!C$6/1000)*1000)</f>
        <v>224.398253830508</v>
      </c>
      <c r="O91" s="32" t="n">
        <f aca="false">(0.601*Diagramme!C$7*(Diagramme!C$5/1000)^2*PI()/4*K90^2)</f>
        <v>0.756657673356597</v>
      </c>
      <c r="P91" s="30" t="n">
        <f aca="false">IF(Diagramme!D$9&lt;$A91,-9.81-(0.601*Diagramme!D$7*(Diagramme!D$5/1000)^2*PI()/4*Q90^2)/T90*1000,(Diagramme!D$3/1000000-Diagramme!D$1/1000000)*Diagramme!D$2*100000/(Diagramme!D$3/1000000-Diagramme!D$1/1000000+$A91*(Diagramme!D$4/1000)^2*PI()/4)*(Diagramme!D$4/1000)^2*PI()/4/(Diagramme!D$8*1000*(Diagramme!D$1/1000000-$A91*(Diagramme!D$4/1000)^2*PI()/4)+Diagramme!D$6/1000)-9.81-(0.601*Diagramme!D$7*(Diagramme!D$5/1000)^2*PI()/4*Q90^2)/T90*1000)</f>
        <v>637.412729421461</v>
      </c>
      <c r="Q91" s="30" t="n">
        <f aca="false">IF((Q90^2+2*P91*($A91-$A90))&lt;0,0,SQRT(Q90^2+2*P91*($A91-$A90)))</f>
        <v>30.7808069655758</v>
      </c>
      <c r="R91" s="30" t="n">
        <f aca="false">(R90+1000*2*($A91-$A90)/(Q91+R90))</f>
        <v>47.202673890959</v>
      </c>
      <c r="S91" s="31" t="n">
        <f aca="false">IF(P91=-9.81,0,(Diagramme!D$3/1000000-Diagramme!D$1/1000000)*Diagramme!D$2*100000/(Diagramme!D$3/1000000-Diagramme!D$1/1000000+$A91*(Diagramme!D$4/1000)^2*PI()/4)/100000)</f>
        <v>7.89710154205943</v>
      </c>
      <c r="T91" s="30" t="n">
        <f aca="false">IF(P91&lt;0,Diagramme!D$6,(Diagramme!D$8*1000*(Diagramme!D$1/1000000-$A91*(Diagramme!D$4/1000)^2*PI()/4)+Diagramme!D$6/1000)*1000)</f>
        <v>380.398253830508</v>
      </c>
      <c r="U91" s="32" t="n">
        <f aca="false">(0.601*Diagramme!D$7*(Diagramme!D$5/1000)^2*PI()/4*Q90^2)</f>
        <v>1.90799424983182</v>
      </c>
      <c r="V91" s="30" t="n">
        <f aca="false">IF(Diagramme!E$9&lt;$A91,-9.81-(0.601*Diagramme!E$7*(Diagramme!E$5/1000)^2*PI()/4*W90^2)/Z90*1000,(Diagramme!E$3/1000000-Diagramme!E$1/1000000)*Diagramme!E$2*100000/(Diagramme!E$3/1000000-Diagramme!E$1/1000000+$A91*(Diagramme!E$4/1000)^2*PI()/4)*(Diagramme!E$4/1000)^2*PI()/4/(Diagramme!E$8*1000*(Diagramme!E$1/1000000-$A91*(Diagramme!E$4/1000)^2*PI()/4)+Diagramme!E$6/1000)-9.81-(0.601*Diagramme!E$7*(Diagramme!E$5/1000)^2*PI()/4*W90^2)/Z90*1000)</f>
        <v>313.847136273388</v>
      </c>
      <c r="W91" s="30" t="n">
        <f aca="false">IF((W90^2+2*V91*($A91-$A90))&lt;0,0,SQRT(W90^2+2*V91*($A91-$A90)))</f>
        <v>21.5645937863525</v>
      </c>
      <c r="X91" s="30" t="n">
        <f aca="false">(X90+1000*2*($A91-$A90)/(W91+X90))</f>
        <v>51.3158083845503</v>
      </c>
      <c r="Y91" s="31" t="n">
        <f aca="false">IF(V91=-9.81,0,(Diagramme!E$3/1000000-Diagramme!E$1/1000000)*Diagramme!E$2*100000/(Diagramme!E$3/1000000-Diagramme!E$1/1000000+$A91*(Diagramme!E$4/1000)^2*PI()/4)/100000)</f>
        <v>3.94855077102971</v>
      </c>
      <c r="Z91" s="30" t="n">
        <f aca="false">IF(V91&lt;0,Diagramme!E$6,(Diagramme!E$8*1000*(Diagramme!E$1/1000000-$A91*(Diagramme!E$4/1000)^2*PI()/4)+Diagramme!E$6/1000)*1000)</f>
        <v>380.398253830508</v>
      </c>
      <c r="AA91" s="32" t="n">
        <f aca="false">(0.601*Diagramme!E$7*(Diagramme!E$5/1000)^2*PI()/4*W90^2)</f>
        <v>0.936441906800851</v>
      </c>
    </row>
    <row r="92" customFormat="false" ht="12.75" hidden="false" customHeight="false" outlineLevel="0" collapsed="false">
      <c r="A92" s="26" t="n">
        <f aca="false">A91+A$3</f>
        <v>0.900000000000001</v>
      </c>
      <c r="B92" s="30" t="n">
        <f aca="false">IF(Diagramme!B$9&lt;$A92,-9.81-(0.601*Diagramme!B$7*(Diagramme!B$5/1000)^2*PI()/4*C91^2)/H91*1000,(Diagramme!B$3/1000000-Diagramme!B$1/1000000)*Diagramme!B$2*100000/(Diagramme!B$3/1000000-Diagramme!B$1/1000000+$A92*(Diagramme!B$4/1000)^2*PI()/4)*(Diagramme!B$4/1000)^2*PI()/4/(Diagramme!B$8*1000*(Diagramme!B$1/1000000-$A92*(Diagramme!B$4/1000)^2*PI()/4)+Diagramme!B$6/1000)-9.81-(0.601*Diagramme!B$7*(Diagramme!B$5/1000)^2*PI()/4*C91^2)/H91*1000)</f>
        <v>962.812038000412</v>
      </c>
      <c r="C92" s="30" t="n">
        <f aca="false">IF((C91^2+2*B92*($A92-$A91))&lt;0,0,SQRT(C91^2+2*B92*($A92-$A91)))</f>
        <v>36.1644036771003</v>
      </c>
      <c r="D92" s="30" t="n">
        <f aca="false">0.98*SQRT(2*G92*100000/(Diagramme!$B$8*1000))</f>
        <v>36.4024066397986</v>
      </c>
      <c r="E92" s="30" t="n">
        <f aca="false">IF(D92&gt;C92,B92,"x")</f>
        <v>962.812038000412</v>
      </c>
      <c r="F92" s="30" t="n">
        <f aca="false">(F91+1000*2*($A92-$A91)/(C92+F91))</f>
        <v>45.620636792831</v>
      </c>
      <c r="G92" s="31" t="n">
        <f aca="false">IF(B92=-9.81,0,(Diagramme!B$3/1000000-Diagramme!B$1/1000000)*Diagramme!B$2*100000/(Diagramme!B$3/1000000-Diagramme!B$1/1000000+$A92*(Diagramme!B$4/1000)^2*PI()/4)/100000)</f>
        <v>6.89887135136014</v>
      </c>
      <c r="H92" s="30" t="n">
        <f aca="false">IF(B92&lt;0,Diagramme!B$6,(Diagramme!B$8*1000*(Diagramme!B$1/1000000-$A92*(Diagramme!B$4/1000)^2*PI()/4)+Diagramme!B$6/1000)*1000)</f>
        <v>221.256661176918</v>
      </c>
      <c r="I92" s="32" t="n">
        <f aca="false">(0.601*Diagramme!B$7*(Diagramme!B$5/1000)^2*PI()/4*C91^2)</f>
        <v>1.55713078959348</v>
      </c>
      <c r="J92" s="30" t="n">
        <f aca="false">IF(Diagramme!C$9&lt;$A92,-9.81-(0.601*Diagramme!C$7*(Diagramme!C$5/1000)^2*PI()/4*K91^2)/N91*1000,(Diagramme!C$3/1000000-Diagramme!C$1/1000000)*Diagramme!C$2*100000/(Diagramme!C$3/1000000-Diagramme!C$1/1000000+$A92*(Diagramme!C$4/1000)^2*PI()/4)*(Diagramme!C$4/1000)^2*PI()/4/(Diagramme!C$8*1000*(Diagramme!C$1/1000000-$A92*(Diagramme!C$4/1000)^2*PI()/4)+Diagramme!C$6/1000)-9.81-(0.601*Diagramme!C$7*(Diagramme!C$5/1000)^2*PI()/4*K91^2)/N91*1000)</f>
        <v>476.547871826193</v>
      </c>
      <c r="K92" s="30" t="n">
        <f aca="false">IF((K91^2+2*J92*($A92-$A91))&lt;0,0,SQRT(K91^2+2*J92*($A92-$A91)))</f>
        <v>25.3994930816947</v>
      </c>
      <c r="L92" s="30" t="n">
        <f aca="false">(L91+1000*2*($A92-$A91)/(K92+L91))</f>
        <v>50.0370536401752</v>
      </c>
      <c r="M92" s="31" t="n">
        <f aca="false">IF(J92=-9.81,0,(Diagramme!C$3/1000000-Diagramme!C$1/1000000)*Diagramme!C$2*100000/(Diagramme!C$3/1000000-Diagramme!C$1/1000000+$A92*(Diagramme!C$4/1000)^2*PI()/4)/100000)</f>
        <v>3.44943567568007</v>
      </c>
      <c r="N92" s="30" t="n">
        <f aca="false">IF(J92&lt;0,Diagramme!C$6,(Diagramme!C$8*1000*(Diagramme!C$1/1000000-$A92*(Diagramme!C$4/1000)^2*PI()/4)+Diagramme!C$6/1000)*1000)</f>
        <v>221.256661176918</v>
      </c>
      <c r="O92" s="32" t="n">
        <f aca="false">(0.601*Diagramme!C$7*(Diagramme!C$5/1000)^2*PI()/4*K91^2)</f>
        <v>0.768051702458278</v>
      </c>
      <c r="P92" s="30" t="n">
        <f aca="false">IF(Diagramme!D$9&lt;$A92,-9.81-(0.601*Diagramme!D$7*(Diagramme!D$5/1000)^2*PI()/4*Q91^2)/T91*1000,(Diagramme!D$3/1000000-Diagramme!D$1/1000000)*Diagramme!D$2*100000/(Diagramme!D$3/1000000-Diagramme!D$1/1000000+$A92*(Diagramme!D$4/1000)^2*PI()/4)*(Diagramme!D$4/1000)^2*PI()/4/(Diagramme!D$8*1000*(Diagramme!D$1/1000000-$A92*(Diagramme!D$4/1000)^2*PI()/4)+Diagramme!D$6/1000)-9.81-(0.601*Diagramme!D$7*(Diagramme!D$5/1000)^2*PI()/4*Q91^2)/T91*1000)</f>
        <v>641.184202250178</v>
      </c>
      <c r="Q92" s="30" t="n">
        <f aca="false">IF((Q91^2+2*P92*($A92-$A91))&lt;0,0,SQRT(Q91^2+2*P92*($A92-$A91)))</f>
        <v>30.9884133426841</v>
      </c>
      <c r="R92" s="30" t="n">
        <f aca="false">(R91+1000*2*($A92-$A91)/(Q92+R91))</f>
        <v>47.4584575193441</v>
      </c>
      <c r="S92" s="31" t="n">
        <f aca="false">IF(P92=-9.81,0,(Diagramme!D$3/1000000-Diagramme!D$1/1000000)*Diagramme!D$2*100000/(Diagramme!D$3/1000000-Diagramme!D$1/1000000+$A92*(Diagramme!D$4/1000)^2*PI()/4)/100000)</f>
        <v>7.87848619770431</v>
      </c>
      <c r="T92" s="30" t="n">
        <f aca="false">IF(P92&lt;0,Diagramme!D$6,(Diagramme!D$8*1000*(Diagramme!D$1/1000000-$A92*(Diagramme!D$4/1000)^2*PI()/4)+Diagramme!D$6/1000)*1000)</f>
        <v>377.256661176918</v>
      </c>
      <c r="U92" s="32" t="n">
        <f aca="false">(0.601*Diagramme!D$7*(Diagramme!D$5/1000)^2*PI()/4*Q91^2)</f>
        <v>1.93401686760596</v>
      </c>
      <c r="V92" s="30" t="n">
        <f aca="false">IF(Diagramme!E$9&lt;$A92,-9.81-(0.601*Diagramme!E$7*(Diagramme!E$5/1000)^2*PI()/4*W91^2)/Z91*1000,(Diagramme!E$3/1000000-Diagramme!E$1/1000000)*Diagramme!E$2*100000/(Diagramme!E$3/1000000-Diagramme!E$1/1000000+$A92*(Diagramme!E$4/1000)^2*PI()/4)*(Diagramme!E$4/1000)^2*PI()/4/(Diagramme!E$8*1000*(Diagramme!E$1/1000000-$A92*(Diagramme!E$4/1000)^2*PI()/4)+Diagramme!E$6/1000)-9.81-(0.601*Diagramme!E$7*(Diagramme!E$5/1000)^2*PI()/4*W91^2)/Z91*1000)</f>
        <v>315.733772206753</v>
      </c>
      <c r="W92" s="30" t="n">
        <f aca="false">IF((W91^2+2*V92*($A92-$A91))&lt;0,0,SQRT(W91^2+2*V92*($A92-$A91)))</f>
        <v>21.7105131356799</v>
      </c>
      <c r="X92" s="30" t="n">
        <f aca="false">(X91+1000*2*($A92-$A91)/(W92+X91))</f>
        <v>51.5896822369318</v>
      </c>
      <c r="Y92" s="31" t="n">
        <f aca="false">IF(V92=-9.81,0,(Diagramme!E$3/1000000-Diagramme!E$1/1000000)*Diagramme!E$2*100000/(Diagramme!E$3/1000000-Diagramme!E$1/1000000+$A92*(Diagramme!E$4/1000)^2*PI()/4)/100000)</f>
        <v>3.93924309885215</v>
      </c>
      <c r="Z92" s="30" t="n">
        <f aca="false">IF(V92&lt;0,Diagramme!E$6,(Diagramme!E$8*1000*(Diagramme!E$1/1000000-$A92*(Diagramme!E$4/1000)^2*PI()/4)+Diagramme!E$6/1000)*1000)</f>
        <v>377.256661176918</v>
      </c>
      <c r="AA92" s="32" t="n">
        <f aca="false">(0.601*Diagramme!E$7*(Diagramme!E$5/1000)^2*PI()/4*W91^2)</f>
        <v>0.949254835833762</v>
      </c>
    </row>
    <row r="93" customFormat="false" ht="12.75" hidden="false" customHeight="false" outlineLevel="0" collapsed="false">
      <c r="A93" s="26" t="n">
        <f aca="false">A92+A$3</f>
        <v>0.910000000000001</v>
      </c>
      <c r="B93" s="30" t="n">
        <f aca="false">IF(Diagramme!B$9&lt;$A93,-9.81-(0.601*Diagramme!B$7*(Diagramme!B$5/1000)^2*PI()/4*C92^2)/H92*1000,(Diagramme!B$3/1000000-Diagramme!B$1/1000000)*Diagramme!B$2*100000/(Diagramme!B$3/1000000-Diagramme!B$1/1000000+$A93*(Diagramme!B$4/1000)^2*PI()/4)*(Diagramme!B$4/1000)^2*PI()/4/(Diagramme!B$8*1000*(Diagramme!B$1/1000000-$A93*(Diagramme!B$4/1000)^2*PI()/4)+Diagramme!B$6/1000)-9.81-(0.601*Diagramme!B$7*(Diagramme!B$5/1000)^2*PI()/4*C92^2)/H92*1000)</f>
        <v>973.305197368483</v>
      </c>
      <c r="C93" s="30" t="n">
        <f aca="false">IF((C92^2+2*B93*($A93-$A92))&lt;0,0,SQRT(C92^2+2*B93*($A93-$A92)))</f>
        <v>36.4325431073324</v>
      </c>
      <c r="D93" s="30" t="n">
        <f aca="false">0.98*SQRT(2*G93*100000/(Diagramme!$B$8*1000))</f>
        <v>36.3398523918186</v>
      </c>
      <c r="E93" s="30" t="str">
        <f aca="false">IF(D93&gt;C93,B93,"x")</f>
        <v>x</v>
      </c>
      <c r="F93" s="30" t="n">
        <f aca="false">(F92+1000*2*($A93-$A92)/(C93+F92))</f>
        <v>45.8643811550158</v>
      </c>
      <c r="G93" s="31" t="n">
        <f aca="false">IF(B93=-9.81,0,(Diagramme!B$3/1000000-Diagramme!B$1/1000000)*Diagramme!B$2*100000/(Diagramme!B$3/1000000-Diagramme!B$1/1000000+$A93*(Diagramme!B$4/1000)^2*PI()/4)/100000)</f>
        <v>6.87518154862122</v>
      </c>
      <c r="H93" s="30" t="n">
        <f aca="false">IF(B93&lt;0,Diagramme!B$6,(Diagramme!B$8*1000*(Diagramme!B$1/1000000-$A93*(Diagramme!B$4/1000)^2*PI()/4)+Diagramme!B$6/1000)*1000)</f>
        <v>218.115068523329</v>
      </c>
      <c r="I93" s="32" t="n">
        <f aca="false">(0.601*Diagramme!B$7*(Diagramme!B$5/1000)^2*PI()/4*C92^2)</f>
        <v>1.5803996881336</v>
      </c>
      <c r="J93" s="30" t="n">
        <f aca="false">IF(Diagramme!C$9&lt;$A93,-9.81-(0.601*Diagramme!C$7*(Diagramme!C$5/1000)^2*PI()/4*K92^2)/N92*1000,(Diagramme!C$3/1000000-Diagramme!C$1/1000000)*Diagramme!C$2*100000/(Diagramme!C$3/1000000-Diagramme!C$1/1000000+$A93*(Diagramme!C$4/1000)^2*PI()/4)*(Diagramme!C$4/1000)^2*PI()/4/(Diagramme!C$8*1000*(Diagramme!C$1/1000000-$A93*(Diagramme!C$4/1000)^2*PI()/4)+Diagramme!C$6/1000)-9.81-(0.601*Diagramme!C$7*(Diagramme!C$5/1000)^2*PI()/4*K92^2)/N92*1000)</f>
        <v>481.795647417568</v>
      </c>
      <c r="K93" s="30" t="n">
        <f aca="false">IF((K92^2+2*J93*($A93-$A92))&lt;0,0,SQRT(K92^2+2*J93*($A93-$A92)))</f>
        <v>25.5884771284929</v>
      </c>
      <c r="L93" s="30" t="n">
        <f aca="false">(L92+1000*2*($A93-$A92)/(K93+L92))</f>
        <v>50.3015145939923</v>
      </c>
      <c r="M93" s="31" t="n">
        <f aca="false">IF(J93=-9.81,0,(Diagramme!C$3/1000000-Diagramme!C$1/1000000)*Diagramme!C$2*100000/(Diagramme!C$3/1000000-Diagramme!C$1/1000000+$A93*(Diagramme!C$4/1000)^2*PI()/4)/100000)</f>
        <v>3.43759077431061</v>
      </c>
      <c r="N93" s="30" t="n">
        <f aca="false">IF(J93&lt;0,Diagramme!C$6,(Diagramme!C$8*1000*(Diagramme!C$1/1000000-$A93*(Diagramme!C$4/1000)^2*PI()/4)+Diagramme!C$6/1000)*1000)</f>
        <v>218.115068523329</v>
      </c>
      <c r="O93" s="32" t="n">
        <f aca="false">(0.601*Diagramme!C$7*(Diagramme!C$5/1000)^2*PI()/4*K92^2)</f>
        <v>0.779568741757107</v>
      </c>
      <c r="P93" s="30" t="n">
        <f aca="false">IF(Diagramme!D$9&lt;$A93,-9.81-(0.601*Diagramme!D$7*(Diagramme!D$5/1000)^2*PI()/4*Q92^2)/T92*1000,(Diagramme!D$3/1000000-Diagramme!D$1/1000000)*Diagramme!D$2*100000/(Diagramme!D$3/1000000-Diagramme!D$1/1000000+$A93*(Diagramme!D$4/1000)^2*PI()/4)*(Diagramme!D$4/1000)^2*PI()/4/(Diagramme!D$8*1000*(Diagramme!D$1/1000000-$A93*(Diagramme!D$4/1000)^2*PI()/4)+Diagramme!D$6/1000)-9.81-(0.601*Diagramme!D$7*(Diagramme!D$5/1000)^2*PI()/4*Q92^2)/T92*1000)</f>
        <v>645.0259757208</v>
      </c>
      <c r="Q93" s="30" t="n">
        <f aca="false">IF((Q92^2+2*P93*($A93-$A92))&lt;0,0,SQRT(Q92^2+2*P93*($A93-$A92)))</f>
        <v>31.1958696146053</v>
      </c>
      <c r="R93" s="30" t="n">
        <f aca="false">(R92+1000*2*($A93-$A92)/(Q93+R92))</f>
        <v>47.7127346930073</v>
      </c>
      <c r="S93" s="31" t="n">
        <f aca="false">IF(P93=-9.81,0,(Diagramme!D$3/1000000-Diagramme!D$1/1000000)*Diagramme!D$2*100000/(Diagramme!D$3/1000000-Diagramme!D$1/1000000+$A93*(Diagramme!D$4/1000)^2*PI()/4)/100000)</f>
        <v>7.85995840853855</v>
      </c>
      <c r="T93" s="30" t="n">
        <f aca="false">IF(P93&lt;0,Diagramme!D$6,(Diagramme!D$8*1000*(Diagramme!D$1/1000000-$A93*(Diagramme!D$4/1000)^2*PI()/4)+Diagramme!D$6/1000)*1000)</f>
        <v>374.115068523329</v>
      </c>
      <c r="U93" s="32" t="n">
        <f aca="false">(0.601*Diagramme!D$7*(Diagramme!D$5/1000)^2*PI()/4*Q92^2)</f>
        <v>1.96019345719669</v>
      </c>
      <c r="V93" s="30" t="n">
        <f aca="false">IF(Diagramme!E$9&lt;$A93,-9.81-(0.601*Diagramme!E$7*(Diagramme!E$5/1000)^2*PI()/4*W92^2)/Z92*1000,(Diagramme!E$3/1000000-Diagramme!E$1/1000000)*Diagramme!E$2*100000/(Diagramme!E$3/1000000-Diagramme!E$1/1000000+$A93*(Diagramme!E$4/1000)^2*PI()/4)*(Diagramme!E$4/1000)^2*PI()/4/(Diagramme!E$8*1000*(Diagramme!E$1/1000000-$A93*(Diagramme!E$4/1000)^2*PI()/4)+Diagramme!E$6/1000)-9.81-(0.601*Diagramme!E$7*(Diagramme!E$5/1000)^2*PI()/4*W92^2)/Z92*1000)</f>
        <v>317.655573345158</v>
      </c>
      <c r="W93" s="30" t="n">
        <f aca="false">IF((W92^2+2*V93*($A93-$A92))&lt;0,0,SQRT(W92^2+2*V93*($A93-$A92)))</f>
        <v>21.8563375724624</v>
      </c>
      <c r="X93" s="30" t="n">
        <f aca="false">(X92+1000*2*($A93-$A92)/(W93+X92))</f>
        <v>51.8619910707108</v>
      </c>
      <c r="Y93" s="31" t="n">
        <f aca="false">IF(V93=-9.81,0,(Diagramme!E$3/1000000-Diagramme!E$1/1000000)*Diagramme!E$2*100000/(Diagramme!E$3/1000000-Diagramme!E$1/1000000+$A93*(Diagramme!E$4/1000)^2*PI()/4)/100000)</f>
        <v>3.92997920426927</v>
      </c>
      <c r="Z93" s="30" t="n">
        <f aca="false">IF(V93&lt;0,Diagramme!E$6,(Diagramme!E$8*1000*(Diagramme!E$1/1000000-$A93*(Diagramme!E$4/1000)^2*PI()/4)+Diagramme!E$6/1000)*1000)</f>
        <v>374.115068523329</v>
      </c>
      <c r="AA93" s="32" t="n">
        <f aca="false">(0.601*Diagramme!E$7*(Diagramme!E$5/1000)^2*PI()/4*W92^2)</f>
        <v>0.962144787498175</v>
      </c>
    </row>
    <row r="94" customFormat="false" ht="12.75" hidden="false" customHeight="false" outlineLevel="0" collapsed="false">
      <c r="A94" s="26" t="n">
        <f aca="false">A93+A$3</f>
        <v>0.920000000000001</v>
      </c>
      <c r="B94" s="30" t="n">
        <f aca="false">IF(Diagramme!B$9&lt;$A94,-9.81-(0.601*Diagramme!B$7*(Diagramme!B$5/1000)^2*PI()/4*C93^2)/H93*1000,(Diagramme!B$3/1000000-Diagramme!B$1/1000000)*Diagramme!B$2*100000/(Diagramme!B$3/1000000-Diagramme!B$1/1000000+$A94*(Diagramme!B$4/1000)^2*PI()/4)*(Diagramme!B$4/1000)^2*PI()/4/(Diagramme!B$8*1000*(Diagramme!B$1/1000000-$A94*(Diagramme!B$4/1000)^2*PI()/4)+Diagramme!B$6/1000)-9.81-(0.601*Diagramme!B$7*(Diagramme!B$5/1000)^2*PI()/4*C93^2)/H93*1000)</f>
        <v>984.12766567466</v>
      </c>
      <c r="C94" s="30" t="n">
        <f aca="false">IF((C93^2+2*B94*($A94-$A93))&lt;0,0,SQRT(C93^2+2*B94*($A94-$A93)))</f>
        <v>36.7016723131403</v>
      </c>
      <c r="D94" s="30" t="n">
        <f aca="false">0.98*SQRT(2*G94*100000/(Diagramme!$B$8*1000))</f>
        <v>36.277619520957</v>
      </c>
      <c r="E94" s="30" t="str">
        <f aca="false">IF(D94&gt;C94,B94,"x")</f>
        <v>x</v>
      </c>
      <c r="F94" s="30" t="n">
        <f aca="false">(F93+1000*2*($A94-$A93)/(C94+F93))</f>
        <v>46.1066114562099</v>
      </c>
      <c r="G94" s="31" t="n">
        <f aca="false">IF(B94=-9.81,0,(Diagramme!B$3/1000000-Diagramme!B$1/1000000)*Diagramme!B$2*100000/(Diagramme!B$3/1000000-Diagramme!B$1/1000000+$A94*(Diagramme!B$4/1000)^2*PI()/4)/100000)</f>
        <v>6.85165388435715</v>
      </c>
      <c r="H94" s="30" t="n">
        <f aca="false">IF(B94&lt;0,Diagramme!B$6,(Diagramme!B$8*1000*(Diagramme!B$1/1000000-$A94*(Diagramme!B$4/1000)^2*PI()/4)+Diagramme!B$6/1000)*1000)</f>
        <v>214.973475869739</v>
      </c>
      <c r="I94" s="32" t="n">
        <f aca="false">(0.601*Diagramme!B$7*(Diagramme!B$5/1000)^2*PI()/4*C93^2)</f>
        <v>1.60392218161341</v>
      </c>
      <c r="J94" s="30" t="n">
        <f aca="false">IF(Diagramme!C$9&lt;$A94,-9.81-(0.601*Diagramme!C$7*(Diagramme!C$5/1000)^2*PI()/4*K93^2)/N93*1000,(Diagramme!C$3/1000000-Diagramme!C$1/1000000)*Diagramme!C$2*100000/(Diagramme!C$3/1000000-Diagramme!C$1/1000000+$A94*(Diagramme!C$4/1000)^2*PI()/4)*(Diagramme!C$4/1000)^2*PI()/4/(Diagramme!C$8*1000*(Diagramme!C$1/1000000-$A94*(Diagramme!C$4/1000)^2*PI()/4)+Diagramme!C$6/1000)-9.81-(0.601*Diagramme!C$7*(Diagramme!C$5/1000)^2*PI()/4*K93^2)/N93*1000)</f>
        <v>487.208111795686</v>
      </c>
      <c r="K94" s="30" t="n">
        <f aca="false">IF((K93^2+2*J94*($A94-$A93))&lt;0,0,SQRT(K93^2+2*J94*($A94-$A93)))</f>
        <v>25.7781753425513</v>
      </c>
      <c r="L94" s="30" t="n">
        <f aca="false">(L93+1000*2*($A94-$A93)/(K94+L93))</f>
        <v>50.5643968430745</v>
      </c>
      <c r="M94" s="31" t="n">
        <f aca="false">IF(J94=-9.81,0,(Diagramme!C$3/1000000-Diagramme!C$1/1000000)*Diagramme!C$2*100000/(Diagramme!C$3/1000000-Diagramme!C$1/1000000+$A94*(Diagramme!C$4/1000)^2*PI()/4)/100000)</f>
        <v>3.42582694217858</v>
      </c>
      <c r="N94" s="30" t="n">
        <f aca="false">IF(J94&lt;0,Diagramme!C$6,(Diagramme!C$8*1000*(Diagramme!C$1/1000000-$A94*(Diagramme!C$4/1000)^2*PI()/4)+Diagramme!C$6/1000)*1000)</f>
        <v>214.973475869739</v>
      </c>
      <c r="O94" s="32" t="n">
        <f aca="false">(0.601*Diagramme!C$7*(Diagramme!C$5/1000)^2*PI()/4*K93^2)</f>
        <v>0.791212607428039</v>
      </c>
      <c r="P94" s="30" t="n">
        <f aca="false">IF(Diagramme!D$9&lt;$A94,-9.81-(0.601*Diagramme!D$7*(Diagramme!D$5/1000)^2*PI()/4*Q93^2)/T93*1000,(Diagramme!D$3/1000000-Diagramme!D$1/1000000)*Diagramme!D$2*100000/(Diagramme!D$3/1000000-Diagramme!D$1/1000000+$A94*(Diagramme!D$4/1000)^2*PI()/4)*(Diagramme!D$4/1000)^2*PI()/4/(Diagramme!D$8*1000*(Diagramme!D$1/1000000-$A94*(Diagramme!D$4/1000)^2*PI()/4)+Diagramme!D$6/1000)-9.81-(0.601*Diagramme!D$7*(Diagramme!D$5/1000)^2*PI()/4*Q93^2)/T93*1000)</f>
        <v>648.939776474954</v>
      </c>
      <c r="Q94" s="30" t="n">
        <f aca="false">IF((Q93^2+2*P94*($A94-$A93))&lt;0,0,SQRT(Q93^2+2*P94*($A94-$A93)))</f>
        <v>31.4032016925178</v>
      </c>
      <c r="R94" s="30" t="n">
        <f aca="false">(R93+1000*2*($A94-$A93)/(Q94+R93))</f>
        <v>47.965528262972</v>
      </c>
      <c r="S94" s="31" t="n">
        <f aca="false">IF(P94=-9.81,0,(Diagramme!D$3/1000000-Diagramme!D$1/1000000)*Diagramme!D$2*100000/(Diagramme!D$3/1000000-Diagramme!D$1/1000000+$A94*(Diagramme!D$4/1000)^2*PI()/4)/100000)</f>
        <v>7.84151755830234</v>
      </c>
      <c r="T94" s="30" t="n">
        <f aca="false">IF(P94&lt;0,Diagramme!D$6,(Diagramme!D$8*1000*(Diagramme!D$1/1000000-$A94*(Diagramme!D$4/1000)^2*PI()/4)+Diagramme!D$6/1000)*1000)</f>
        <v>370.973475869739</v>
      </c>
      <c r="U94" s="32" t="n">
        <f aca="false">(0.601*Diagramme!D$7*(Diagramme!D$5/1000)^2*PI()/4*Q93^2)</f>
        <v>1.98652688865453</v>
      </c>
      <c r="V94" s="30" t="n">
        <f aca="false">IF(Diagramme!E$9&lt;$A94,-9.81-(0.601*Diagramme!E$7*(Diagramme!E$5/1000)^2*PI()/4*W93^2)/Z93*1000,(Diagramme!E$3/1000000-Diagramme!E$1/1000000)*Diagramme!E$2*100000/(Diagramme!E$3/1000000-Diagramme!E$1/1000000+$A94*(Diagramme!E$4/1000)^2*PI()/4)*(Diagramme!E$4/1000)^2*PI()/4/(Diagramme!E$8*1000*(Diagramme!E$1/1000000-$A94*(Diagramme!E$4/1000)^2*PI()/4)+Diagramme!E$6/1000)-9.81-(0.601*Diagramme!E$7*(Diagramme!E$5/1000)^2*PI()/4*W93^2)/Z93*1000)</f>
        <v>319.613403382756</v>
      </c>
      <c r="W94" s="30" t="n">
        <f aca="false">IF((W93^2+2*V94*($A94-$A93))&lt;0,0,SQRT(W93^2+2*V94*($A94-$A93)))</f>
        <v>22.0020853590992</v>
      </c>
      <c r="X94" s="30" t="n">
        <f aca="false">(X93+1000*2*($A94-$A93)/(W94+X93))</f>
        <v>52.1327586882955</v>
      </c>
      <c r="Y94" s="31" t="n">
        <f aca="false">IF(V94=-9.81,0,(Diagramme!E$3/1000000-Diagramme!E$1/1000000)*Diagramme!E$2*100000/(Diagramme!E$3/1000000-Diagramme!E$1/1000000+$A94*(Diagramme!E$4/1000)^2*PI()/4)/100000)</f>
        <v>3.92075877915117</v>
      </c>
      <c r="Z94" s="30" t="n">
        <f aca="false">IF(V94&lt;0,Diagramme!E$6,(Diagramme!E$8*1000*(Diagramme!E$1/1000000-$A94*(Diagramme!E$4/1000)^2*PI()/4)+Diagramme!E$6/1000)*1000)</f>
        <v>370.973475869739</v>
      </c>
      <c r="AA94" s="32" t="n">
        <f aca="false">(0.601*Diagramme!E$7*(Diagramme!E$5/1000)^2*PI()/4*W93^2)</f>
        <v>0.975113197426997</v>
      </c>
    </row>
    <row r="95" customFormat="false" ht="12.75" hidden="false" customHeight="false" outlineLevel="0" collapsed="false">
      <c r="A95" s="26" t="n">
        <f aca="false">A94+A$3</f>
        <v>0.930000000000001</v>
      </c>
      <c r="B95" s="30" t="n">
        <f aca="false">IF(Diagramme!B$9&lt;$A95,-9.81-(0.601*Diagramme!B$7*(Diagramme!B$5/1000)^2*PI()/4*C94^2)/H94*1000,(Diagramme!B$3/1000000-Diagramme!B$1/1000000)*Diagramme!B$2*100000/(Diagramme!B$3/1000000-Diagramme!B$1/1000000+$A95*(Diagramme!B$4/1000)^2*PI()/4)*(Diagramme!B$4/1000)^2*PI()/4/(Diagramme!B$8*1000*(Diagramme!B$1/1000000-$A95*(Diagramme!B$4/1000)^2*PI()/4)+Diagramme!B$6/1000)-9.81-(0.601*Diagramme!B$7*(Diagramme!B$5/1000)^2*PI()/4*C94^2)/H94*1000)</f>
        <v>995.293815986533</v>
      </c>
      <c r="C95" s="30" t="n">
        <f aca="false">IF((C94^2+2*B95*($A95-$A94))&lt;0,0,SQRT(C94^2+2*B95*($A95-$A94)))</f>
        <v>36.9718626376986</v>
      </c>
      <c r="D95" s="30" t="n">
        <f aca="false">0.98*SQRT(2*G95*100000/(Diagramme!$B$8*1000))</f>
        <v>36.215705284774</v>
      </c>
      <c r="E95" s="30" t="str">
        <f aca="false">IF(D95&gt;C95,B95,"x")</f>
        <v>x</v>
      </c>
      <c r="F95" s="30" t="n">
        <f aca="false">(F94+1000*2*($A95-$A94)/(C95+F94))</f>
        <v>46.3473477024895</v>
      </c>
      <c r="G95" s="31" t="n">
        <f aca="false">IF(B95=-9.81,0,(Diagramme!B$3/1000000-Diagramme!B$1/1000000)*Diagramme!B$2*100000/(Diagramme!B$3/1000000-Diagramme!B$1/1000000+$A95*(Diagramme!B$4/1000)^2*PI()/4)/100000)</f>
        <v>6.82828669967518</v>
      </c>
      <c r="H95" s="30" t="n">
        <f aca="false">IF(B95&lt;0,Diagramme!B$6,(Diagramme!B$8*1000*(Diagramme!B$1/1000000-$A95*(Diagramme!B$4/1000)^2*PI()/4)+Diagramme!B$6/1000)*1000)</f>
        <v>211.831883216149</v>
      </c>
      <c r="I95" s="32" t="n">
        <f aca="false">(0.601*Diagramme!B$7*(Diagramme!B$5/1000)^2*PI()/4*C94^2)</f>
        <v>1.62770622865407</v>
      </c>
      <c r="J95" s="30" t="n">
        <f aca="false">IF(Diagramme!C$9&lt;$A95,-9.81-(0.601*Diagramme!C$7*(Diagramme!C$5/1000)^2*PI()/4*K94^2)/N94*1000,(Diagramme!C$3/1000000-Diagramme!C$1/1000000)*Diagramme!C$2*100000/(Diagramme!C$3/1000000-Diagramme!C$1/1000000+$A95*(Diagramme!C$4/1000)^2*PI()/4)*(Diagramme!C$4/1000)^2*PI()/4/(Diagramme!C$8*1000*(Diagramme!C$1/1000000-$A95*(Diagramme!C$4/1000)^2*PI()/4)+Diagramme!C$6/1000)-9.81-(0.601*Diagramme!C$7*(Diagramme!C$5/1000)^2*PI()/4*K94^2)/N94*1000)</f>
        <v>492.792452995026</v>
      </c>
      <c r="K95" s="30" t="n">
        <f aca="false">IF((K94^2+2*J95*($A95-$A94))&lt;0,0,SQRT(K94^2+2*J95*($A95-$A94)))</f>
        <v>25.9686382594702</v>
      </c>
      <c r="L95" s="30" t="n">
        <f aca="false">(L94+1000*2*($A95-$A94)/(K95+L94))</f>
        <v>50.8257219032032</v>
      </c>
      <c r="M95" s="31" t="n">
        <f aca="false">IF(J95=-9.81,0,(Diagramme!C$3/1000000-Diagramme!C$1/1000000)*Diagramme!C$2*100000/(Diagramme!C$3/1000000-Diagramme!C$1/1000000+$A95*(Diagramme!C$4/1000)^2*PI()/4)/100000)</f>
        <v>3.41414334983759</v>
      </c>
      <c r="N95" s="30" t="n">
        <f aca="false">IF(J95&lt;0,Diagramme!C$6,(Diagramme!C$8*1000*(Diagramme!C$1/1000000-$A95*(Diagramme!C$4/1000)^2*PI()/4)+Diagramme!C$6/1000)*1000)</f>
        <v>211.831883216149</v>
      </c>
      <c r="O95" s="32" t="n">
        <f aca="false">(0.601*Diagramme!C$7*(Diagramme!C$5/1000)^2*PI()/4*K94^2)</f>
        <v>0.802987279611038</v>
      </c>
      <c r="P95" s="30" t="n">
        <f aca="false">IF(Diagramme!D$9&lt;$A95,-9.81-(0.601*Diagramme!D$7*(Diagramme!D$5/1000)^2*PI()/4*Q94^2)/T94*1000,(Diagramme!D$3/1000000-Diagramme!D$1/1000000)*Diagramme!D$2*100000/(Diagramme!D$3/1000000-Diagramme!D$1/1000000+$A95*(Diagramme!D$4/1000)^2*PI()/4)*(Diagramme!D$4/1000)^2*PI()/4/(Diagramme!D$8*1000*(Diagramme!D$1/1000000-$A95*(Diagramme!D$4/1000)^2*PI()/4)+Diagramme!D$6/1000)-9.81-(0.601*Diagramme!D$7*(Diagramme!D$5/1000)^2*PI()/4*Q94^2)/T94*1000)</f>
        <v>652.927390463403</v>
      </c>
      <c r="Q95" s="30" t="n">
        <f aca="false">IF((Q94^2+2*P95*($A95-$A94))&lt;0,0,SQRT(Q94^2+2*P95*($A95-$A94)))</f>
        <v>31.6104353710958</v>
      </c>
      <c r="R95" s="30" t="n">
        <f aca="false">(R94+1000*2*($A95-$A94)/(Q95+R94))</f>
        <v>48.2168604377474</v>
      </c>
      <c r="S95" s="31" t="n">
        <f aca="false">IF(P95=-9.81,0,(Diagramme!D$3/1000000-Diagramme!D$1/1000000)*Diagramme!D$2*100000/(Diagramme!D$3/1000000-Diagramme!D$1/1000000+$A95*(Diagramme!D$4/1000)^2*PI()/4)/100000)</f>
        <v>7.82316303650578</v>
      </c>
      <c r="T95" s="30" t="n">
        <f aca="false">IF(P95&lt;0,Diagramme!D$6,(Diagramme!D$8*1000*(Diagramme!D$1/1000000-$A95*(Diagramme!D$4/1000)^2*PI()/4)+Diagramme!D$6/1000)*1000)</f>
        <v>367.831883216149</v>
      </c>
      <c r="U95" s="32" t="n">
        <f aca="false">(0.601*Diagramme!D$7*(Diagramme!D$5/1000)^2*PI()/4*Q94^2)</f>
        <v>2.0130201025208</v>
      </c>
      <c r="V95" s="30" t="n">
        <f aca="false">IF(Diagramme!E$9&lt;$A95,-9.81-(0.601*Diagramme!E$7*(Diagramme!E$5/1000)^2*PI()/4*W94^2)/Z94*1000,(Diagramme!E$3/1000000-Diagramme!E$1/1000000)*Diagramme!E$2*100000/(Diagramme!E$3/1000000-Diagramme!E$1/1000000+$A95*(Diagramme!E$4/1000)^2*PI()/4)*(Diagramme!E$4/1000)^2*PI()/4/(Diagramme!E$8*1000*(Diagramme!E$1/1000000-$A95*(Diagramme!E$4/1000)^2*PI()/4)+Diagramme!E$6/1000)-9.81-(0.601*Diagramme!E$7*(Diagramme!E$5/1000)^2*PI()/4*W94^2)/Z94*1000)</f>
        <v>321.608155680871</v>
      </c>
      <c r="W95" s="30" t="n">
        <f aca="false">IF((W94^2+2*V95*($A95-$A94))&lt;0,0,SQRT(W94^2+2*V95*($A95-$A94)))</f>
        <v>22.1477746796988</v>
      </c>
      <c r="X95" s="30" t="n">
        <f aca="false">(X94+1000*2*($A95-$A94)/(W95+X94))</f>
        <v>52.4020082358307</v>
      </c>
      <c r="Y95" s="31" t="n">
        <f aca="false">IF(V95=-9.81,0,(Diagramme!E$3/1000000-Diagramme!E$1/1000000)*Diagramme!E$2*100000/(Diagramme!E$3/1000000-Diagramme!E$1/1000000+$A95*(Diagramme!E$4/1000)^2*PI()/4)/100000)</f>
        <v>3.91158151825289</v>
      </c>
      <c r="Z95" s="30" t="n">
        <f aca="false">IF(V95&lt;0,Diagramme!E$6,(Diagramme!E$8*1000*(Diagramme!E$1/1000000-$A95*(Diagramme!E$4/1000)^2*PI()/4)+Diagramme!E$6/1000)*1000)</f>
        <v>367.831883216149</v>
      </c>
      <c r="AA95" s="32" t="n">
        <f aca="false">(0.601*Diagramme!E$7*(Diagramme!E$5/1000)^2*PI()/4*W94^2)</f>
        <v>0.988161536513779</v>
      </c>
    </row>
    <row r="96" customFormat="false" ht="12.75" hidden="false" customHeight="false" outlineLevel="0" collapsed="false">
      <c r="A96" s="26" t="n">
        <f aca="false">A95+A$3</f>
        <v>0.940000000000001</v>
      </c>
      <c r="B96" s="30" t="n">
        <f aca="false">IF(Diagramme!B$9&lt;$A96,-9.81-(0.601*Diagramme!B$7*(Diagramme!B$5/1000)^2*PI()/4*C95^2)/H95*1000,(Diagramme!B$3/1000000-Diagramme!B$1/1000000)*Diagramme!B$2*100000/(Diagramme!B$3/1000000-Diagramme!B$1/1000000+$A96*(Diagramme!B$4/1000)^2*PI()/4)*(Diagramme!B$4/1000)^2*PI()/4/(Diagramme!B$8*1000*(Diagramme!B$1/1000000-$A96*(Diagramme!B$4/1000)^2*PI()/4)+Diagramme!B$6/1000)-9.81-(0.601*Diagramme!B$7*(Diagramme!B$5/1000)^2*PI()/4*C95^2)/H95*1000)</f>
        <v>1006.81888891545</v>
      </c>
      <c r="C96" s="30" t="n">
        <f aca="false">IF((C95^2+2*B96*($A96-$A95))&lt;0,0,SQRT(C95^2+2*B96*($A96-$A95)))</f>
        <v>37.2431873592898</v>
      </c>
      <c r="D96" s="30" t="n">
        <f aca="false">0.98*SQRT(2*G96*100000/(Diagramme!$B$8*1000))</f>
        <v>36.1541069734815</v>
      </c>
      <c r="E96" s="30" t="str">
        <f aca="false">IF(D96&gt;C96,B96,"x")</f>
        <v>x</v>
      </c>
      <c r="F96" s="30" t="n">
        <f aca="false">(F95+1000*2*($A96-$A95)/(C96+F95))</f>
        <v>46.5866092407153</v>
      </c>
      <c r="G96" s="31" t="n">
        <f aca="false">IF(B96=-9.81,0,(Diagramme!B$3/1000000-Diagramme!B$1/1000000)*Diagramme!B$2*100000/(Diagramme!B$3/1000000-Diagramme!B$1/1000000+$A96*(Diagramme!B$4/1000)^2*PI()/4)/100000)</f>
        <v>6.80507835823586</v>
      </c>
      <c r="H96" s="30" t="n">
        <f aca="false">IF(B96&lt;0,Diagramme!B$6,(Diagramme!B$8*1000*(Diagramme!B$1/1000000-$A96*(Diagramme!B$4/1000)^2*PI()/4)+Diagramme!B$6/1000)*1000)</f>
        <v>208.690290562559</v>
      </c>
      <c r="I96" s="32" t="n">
        <f aca="false">(0.601*Diagramme!B$7*(Diagramme!B$5/1000)^2*PI()/4*C95^2)</f>
        <v>1.65176013523993</v>
      </c>
      <c r="J96" s="30" t="n">
        <f aca="false">IF(Diagramme!C$9&lt;$A96,-9.81-(0.601*Diagramme!C$7*(Diagramme!C$5/1000)^2*PI()/4*K95^2)/N95*1000,(Diagramme!C$3/1000000-Diagramme!C$1/1000000)*Diagramme!C$2*100000/(Diagramme!C$3/1000000-Diagramme!C$1/1000000+$A96*(Diagramme!C$4/1000)^2*PI()/4)*(Diagramme!C$4/1000)^2*PI()/4/(Diagramme!C$8*1000*(Diagramme!C$1/1000000-$A96*(Diagramme!C$4/1000)^2*PI()/4)+Diagramme!C$6/1000)-9.81-(0.601*Diagramme!C$7*(Diagramme!C$5/1000)^2*PI()/4*K95^2)/N95*1000)</f>
        <v>498.556292910797</v>
      </c>
      <c r="K96" s="30" t="n">
        <f aca="false">IF((K95^2+2*J96*($A96-$A95))&lt;0,0,SQRT(K95^2+2*J96*($A96-$A95)))</f>
        <v>26.1599177924824</v>
      </c>
      <c r="L96" s="30" t="n">
        <f aca="false">(L95+1000*2*($A96-$A95)/(K96+L95))</f>
        <v>51.0855106128776</v>
      </c>
      <c r="M96" s="31" t="n">
        <f aca="false">IF(J96=-9.81,0,(Diagramme!C$3/1000000-Diagramme!C$1/1000000)*Diagramme!C$2*100000/(Diagramme!C$3/1000000-Diagramme!C$1/1000000+$A96*(Diagramme!C$4/1000)^2*PI()/4)/100000)</f>
        <v>3.40253917911793</v>
      </c>
      <c r="N96" s="30" t="n">
        <f aca="false">IF(J96&lt;0,Diagramme!C$6,(Diagramme!C$8*1000*(Diagramme!C$1/1000000-$A96*(Diagramme!C$4/1000)^2*PI()/4)+Diagramme!C$6/1000)*1000)</f>
        <v>208.690290562559</v>
      </c>
      <c r="O96" s="32" t="n">
        <f aca="false">(0.601*Diagramme!C$7*(Diagramme!C$5/1000)^2*PI()/4*K95^2)</f>
        <v>0.814896912163925</v>
      </c>
      <c r="P96" s="30" t="n">
        <f aca="false">IF(Diagramme!D$9&lt;$A96,-9.81-(0.601*Diagramme!D$7*(Diagramme!D$5/1000)^2*PI()/4*Q95^2)/T95*1000,(Diagramme!D$3/1000000-Diagramme!D$1/1000000)*Diagramme!D$2*100000/(Diagramme!D$3/1000000-Diagramme!D$1/1000000+$A96*(Diagramme!D$4/1000)^2*PI()/4)*(Diagramme!D$4/1000)^2*PI()/4/(Diagramme!D$8*1000*(Diagramme!D$1/1000000-$A96*(Diagramme!D$4/1000)^2*PI()/4)+Diagramme!D$6/1000)-9.81-(0.601*Diagramme!D$7*(Diagramme!D$5/1000)^2*PI()/4*Q95^2)/T95*1000)</f>
        <v>656.990665489088</v>
      </c>
      <c r="Q96" s="30" t="n">
        <f aca="false">IF((Q95^2+2*P96*($A96-$A95))&lt;0,0,SQRT(Q95^2+2*P96*($A96-$A95)))</f>
        <v>31.8175963526475</v>
      </c>
      <c r="R96" s="30" t="n">
        <f aca="false">(R95+1000*2*($A96-$A95)/(Q96+R95))</f>
        <v>48.4667528066352</v>
      </c>
      <c r="S96" s="31" t="n">
        <f aca="false">IF(P96=-9.81,0,(Diagramme!D$3/1000000-Diagramme!D$1/1000000)*Diagramme!D$2*100000/(Diagramme!D$3/1000000-Diagramme!D$1/1000000+$A96*(Diagramme!D$4/1000)^2*PI()/4)/100000)</f>
        <v>7.80489423836145</v>
      </c>
      <c r="T96" s="30" t="n">
        <f aca="false">IF(P96&lt;0,Diagramme!D$6,(Diagramme!D$8*1000*(Diagramme!D$1/1000000-$A96*(Diagramme!D$4/1000)^2*PI()/4)+Diagramme!D$6/1000)*1000)</f>
        <v>364.690290562559</v>
      </c>
      <c r="U96" s="32" t="n">
        <f aca="false">(0.601*Diagramme!D$7*(Diagramme!D$5/1000)^2*PI()/4*Q95^2)</f>
        <v>2.03967611224894</v>
      </c>
      <c r="V96" s="30" t="n">
        <f aca="false">IF(Diagramme!E$9&lt;$A96,-9.81-(0.601*Diagramme!E$7*(Diagramme!E$5/1000)^2*PI()/4*W95^2)/Z95*1000,(Diagramme!E$3/1000000-Diagramme!E$1/1000000)*Diagramme!E$2*100000/(Diagramme!E$3/1000000-Diagramme!E$1/1000000+$A96*(Diagramme!E$4/1000)^2*PI()/4)*(Diagramme!E$4/1000)^2*PI()/4/(Diagramme!E$8*1000*(Diagramme!E$1/1000000-$A96*(Diagramme!E$4/1000)^2*PI()/4)+Diagramme!E$6/1000)-9.81-(0.601*Diagramme!E$7*(Diagramme!E$5/1000)^2*PI()/4*W95^2)/Z95*1000)</f>
        <v>323.640754540062</v>
      </c>
      <c r="W96" s="30" t="n">
        <f aca="false">IF((W95^2+2*V96*($A96-$A95))&lt;0,0,SQRT(W95^2+2*V96*($A96-$A95)))</f>
        <v>22.2934236570677</v>
      </c>
      <c r="X96" s="30" t="n">
        <f aca="false">(X95+1000*2*($A96-$A95)/(W96+X95))</f>
        <v>52.6697622268468</v>
      </c>
      <c r="Y96" s="31" t="n">
        <f aca="false">IF(V96=-9.81,0,(Diagramme!E$3/1000000-Diagramme!E$1/1000000)*Diagramme!E$2*100000/(Diagramme!E$3/1000000-Diagramme!E$1/1000000+$A96*(Diagramme!E$4/1000)^2*PI()/4)/100000)</f>
        <v>3.90244711918073</v>
      </c>
      <c r="Z96" s="30" t="n">
        <f aca="false">IF(V96&lt;0,Diagramme!E$6,(Diagramme!E$8*1000*(Diagramme!E$1/1000000-$A96*(Diagramme!E$4/1000)^2*PI()/4)+Diagramme!E$6/1000)*1000)</f>
        <v>364.690290562559</v>
      </c>
      <c r="AA96" s="32" t="n">
        <f aca="false">(0.601*Diagramme!E$7*(Diagramme!E$5/1000)^2*PI()/4*W95^2)</f>
        <v>1.00129131212389</v>
      </c>
    </row>
    <row r="97" customFormat="false" ht="12.75" hidden="false" customHeight="false" outlineLevel="0" collapsed="false">
      <c r="A97" s="26" t="n">
        <f aca="false">A96+A$3</f>
        <v>0.950000000000001</v>
      </c>
      <c r="B97" s="30" t="n">
        <f aca="false">IF(Diagramme!B$9&lt;$A97,-9.81-(0.601*Diagramme!B$7*(Diagramme!B$5/1000)^2*PI()/4*C96^2)/H96*1000,(Diagramme!B$3/1000000-Diagramme!B$1/1000000)*Diagramme!B$2*100000/(Diagramme!B$3/1000000-Diagramme!B$1/1000000+$A97*(Diagramme!B$4/1000)^2*PI()/4)*(Diagramme!B$4/1000)^2*PI()/4/(Diagramme!B$8*1000*(Diagramme!B$1/1000000-$A97*(Diagramme!B$4/1000)^2*PI()/4)+Diagramme!B$6/1000)-9.81-(0.601*Diagramme!B$7*(Diagramme!B$5/1000)^2*PI()/4*C96^2)/H96*1000)</f>
        <v>1018.71905878052</v>
      </c>
      <c r="C97" s="30" t="n">
        <f aca="false">IF((C96^2+2*B97*($A97-$A96))&lt;0,0,SQRT(C96^2+2*B97*($A97-$A96)))</f>
        <v>37.5157218490432</v>
      </c>
      <c r="D97" s="30" t="n">
        <f aca="false">0.98*SQRT(2*G97*100000/(Diagramme!$B$8*1000))</f>
        <v>36.0928219094451</v>
      </c>
      <c r="E97" s="30" t="str">
        <f aca="false">IF(D97&gt;C97,B97,"x")</f>
        <v>x</v>
      </c>
      <c r="F97" s="30" t="n">
        <f aca="false">(F96+1000*2*($A97-$A96)/(C97+F96))</f>
        <v>46.8244147776231</v>
      </c>
      <c r="G97" s="31" t="n">
        <f aca="false">IF(B97=-9.81,0,(Diagramme!B$3/1000000-Diagramme!B$1/1000000)*Diagramme!B$2*100000/(Diagramme!B$3/1000000-Diagramme!B$1/1000000+$A97*(Diagramme!B$4/1000)^2*PI()/4)/100000)</f>
        <v>6.7820272458711</v>
      </c>
      <c r="H97" s="30" t="n">
        <f aca="false">IF(B97&lt;0,Diagramme!B$6,(Diagramme!B$8*1000*(Diagramme!B$1/1000000-$A97*(Diagramme!B$4/1000)^2*PI()/4)+Diagramme!B$6/1000)*1000)</f>
        <v>205.548697908969</v>
      </c>
      <c r="I97" s="32" t="n">
        <f aca="false">(0.601*Diagramme!B$7*(Diagramme!B$5/1000)^2*PI()/4*C96^2)</f>
        <v>1.67609257568502</v>
      </c>
      <c r="J97" s="30" t="n">
        <f aca="false">IF(Diagramme!C$9&lt;$A97,-9.81-(0.601*Diagramme!C$7*(Diagramme!C$5/1000)^2*PI()/4*K96^2)/N96*1000,(Diagramme!C$3/1000000-Diagramme!C$1/1000000)*Diagramme!C$2*100000/(Diagramme!C$3/1000000-Diagramme!C$1/1000000+$A97*(Diagramme!C$4/1000)^2*PI()/4)*(Diagramme!C$4/1000)^2*PI()/4/(Diagramme!C$8*1000*(Diagramme!C$1/1000000-$A97*(Diagramme!C$4/1000)^2*PI()/4)+Diagramme!C$6/1000)-9.81-(0.601*Diagramme!C$7*(Diagramme!C$5/1000)^2*PI()/4*K96^2)/N96*1000)</f>
        <v>504.507720387623</v>
      </c>
      <c r="K97" s="30" t="n">
        <f aca="false">IF((K96^2+2*J97*($A97-$A96))&lt;0,0,SQRT(K96^2+2*J97*($A97-$A96)))</f>
        <v>26.3520673442747</v>
      </c>
      <c r="L97" s="30" t="n">
        <f aca="false">(L96+1000*2*($A97-$A96)/(K97+L96))</f>
        <v>51.3437831535175</v>
      </c>
      <c r="M97" s="31" t="n">
        <f aca="false">IF(J97=-9.81,0,(Diagramme!C$3/1000000-Diagramme!C$1/1000000)*Diagramme!C$2*100000/(Diagramme!C$3/1000000-Diagramme!C$1/1000000+$A97*(Diagramme!C$4/1000)^2*PI()/4)/100000)</f>
        <v>3.39101362293555</v>
      </c>
      <c r="N97" s="30" t="n">
        <f aca="false">IF(J97&lt;0,Diagramme!C$6,(Diagramme!C$8*1000*(Diagramme!C$1/1000000-$A97*(Diagramme!C$4/1000)^2*PI()/4)+Diagramme!C$6/1000)*1000)</f>
        <v>205.548697908969</v>
      </c>
      <c r="O97" s="32" t="n">
        <f aca="false">(0.601*Diagramme!C$7*(Diagramme!C$5/1000)^2*PI()/4*K96^2)</f>
        <v>0.82694584314777</v>
      </c>
      <c r="P97" s="30" t="n">
        <f aca="false">IF(Diagramme!D$9&lt;$A97,-9.81-(0.601*Diagramme!D$7*(Diagramme!D$5/1000)^2*PI()/4*Q96^2)/T96*1000,(Diagramme!D$3/1000000-Diagramme!D$1/1000000)*Diagramme!D$2*100000/(Diagramme!D$3/1000000-Diagramme!D$1/1000000+$A97*(Diagramme!D$4/1000)^2*PI()/4)*(Diagramme!D$4/1000)^2*PI()/4/(Diagramme!D$8*1000*(Diagramme!D$1/1000000-$A97*(Diagramme!D$4/1000)^2*PI()/4)+Diagramme!D$6/1000)-9.81-(0.601*Diagramme!D$7*(Diagramme!D$5/1000)^2*PI()/4*Q96^2)/T96*1000)</f>
        <v>661.131513882608</v>
      </c>
      <c r="Q97" s="30" t="n">
        <f aca="false">IF((Q96^2+2*P97*($A97-$A96))&lt;0,0,SQRT(Q96^2+2*P97*($A97-$A96)))</f>
        <v>32.0247102709401</v>
      </c>
      <c r="R97" s="30" t="n">
        <f aca="false">(R96+1000*2*($A97-$A96)/(Q97+R96))</f>
        <v>48.7152263619081</v>
      </c>
      <c r="S97" s="31" t="n">
        <f aca="false">IF(P97=-9.81,0,(Diagramme!D$3/1000000-Diagramme!D$1/1000000)*Diagramme!D$2*100000/(Diagramme!D$3/1000000-Diagramme!D$1/1000000+$A97*(Diagramme!D$4/1000)^2*PI()/4)/100000)</f>
        <v>7.78671056471802</v>
      </c>
      <c r="T97" s="30" t="n">
        <f aca="false">IF(P97&lt;0,Diagramme!D$6,(Diagramme!D$8*1000*(Diagramme!D$1/1000000-$A97*(Diagramme!D$4/1000)^2*PI()/4)+Diagramme!D$6/1000)*1000)</f>
        <v>361.54869790897</v>
      </c>
      <c r="U97" s="32" t="n">
        <f aca="false">(0.601*Diagramme!D$7*(Diagramme!D$5/1000)^2*PI()/4*Q96^2)</f>
        <v>2.06649800672965</v>
      </c>
      <c r="V97" s="30" t="n">
        <f aca="false">IF(Diagramme!E$9&lt;$A97,-9.81-(0.601*Diagramme!E$7*(Diagramme!E$5/1000)^2*PI()/4*W96^2)/Z96*1000,(Diagramme!E$3/1000000-Diagramme!E$1/1000000)*Diagramme!E$2*100000/(Diagramme!E$3/1000000-Diagramme!E$1/1000000+$A97*(Diagramme!E$4/1000)^2*PI()/4)*(Diagramme!E$4/1000)^2*PI()/4/(Diagramme!E$8*1000*(Diagramme!E$1/1000000-$A97*(Diagramme!E$4/1000)^2*PI()/4)+Diagramme!E$6/1000)-9.81-(0.601*Diagramme!E$7*(Diagramme!E$5/1000)^2*PI()/4*W96^2)/Z96*1000)</f>
        <v>325.71215653842</v>
      </c>
      <c r="W97" s="30" t="n">
        <f aca="false">IF((W96^2+2*V97*($A97-$A96))&lt;0,0,SQRT(W96^2+2*V97*($A97-$A96)))</f>
        <v>22.4390503694848</v>
      </c>
      <c r="X97" s="30" t="n">
        <f aca="false">(X96+1000*2*($A97-$A96)/(W97+X96))</f>
        <v>52.9360425647812</v>
      </c>
      <c r="Y97" s="31" t="n">
        <f aca="false">IF(V97=-9.81,0,(Diagramme!E$3/1000000-Diagramme!E$1/1000000)*Diagramme!E$2*100000/(Diagramme!E$3/1000000-Diagramme!E$1/1000000+$A97*(Diagramme!E$4/1000)^2*PI()/4)/100000)</f>
        <v>3.89335528235901</v>
      </c>
      <c r="Z97" s="30" t="n">
        <f aca="false">IF(V97&lt;0,Diagramme!E$6,(Diagramme!E$8*1000*(Diagramme!E$1/1000000-$A97*(Diagramme!E$4/1000)^2*PI()/4)+Diagramme!E$6/1000)*1000)</f>
        <v>361.54869790897</v>
      </c>
      <c r="AA97" s="32" t="n">
        <f aca="false">(0.601*Diagramme!E$7*(Diagramme!E$5/1000)^2*PI()/4*W96^2)</f>
        <v>1.01450406935761</v>
      </c>
    </row>
    <row r="98" customFormat="false" ht="12.75" hidden="false" customHeight="false" outlineLevel="0" collapsed="false">
      <c r="A98" s="26" t="n">
        <f aca="false">A97+A$3</f>
        <v>0.960000000000001</v>
      </c>
      <c r="B98" s="30" t="n">
        <f aca="false">IF(Diagramme!B$9&lt;$A98,-9.81-(0.601*Diagramme!B$7*(Diagramme!B$5/1000)^2*PI()/4*C97^2)/H97*1000,(Diagramme!B$3/1000000-Diagramme!B$1/1000000)*Diagramme!B$2*100000/(Diagramme!B$3/1000000-Diagramme!B$1/1000000+$A98*(Diagramme!B$4/1000)^2*PI()/4)*(Diagramme!B$4/1000)^2*PI()/4/(Diagramme!B$8*1000*(Diagramme!B$1/1000000-$A98*(Diagramme!B$4/1000)^2*PI()/4)+Diagramme!B$6/1000)-9.81-(0.601*Diagramme!B$7*(Diagramme!B$5/1000)^2*PI()/4*C97^2)/H97*1000)</f>
        <v>1031.01150593022</v>
      </c>
      <c r="C98" s="30" t="n">
        <f aca="false">IF((C97^2+2*B98*($A98-$A97))&lt;0,0,SQRT(C97^2+2*B98*($A98-$A97)))</f>
        <v>37.7895437386241</v>
      </c>
      <c r="D98" s="30" t="n">
        <f aca="false">0.98*SQRT(2*G98*100000/(Diagramme!$B$8*1000))</f>
        <v>36.0318474466953</v>
      </c>
      <c r="E98" s="30" t="str">
        <f aca="false">IF(D98&gt;C98,B98,"x")</f>
        <v>x</v>
      </c>
      <c r="F98" s="30" t="n">
        <f aca="false">(F97+1000*2*($A98-$A97)/(C98+F97))</f>
        <v>47.0607823977027</v>
      </c>
      <c r="G98" s="31" t="n">
        <f aca="false">IF(B98=-9.81,0,(Diagramme!B$3/1000000-Diagramme!B$1/1000000)*Diagramme!B$2*100000/(Diagramme!B$3/1000000-Diagramme!B$1/1000000+$A98*(Diagramme!B$4/1000)^2*PI()/4)/100000)</f>
        <v>6.75913177020994</v>
      </c>
      <c r="H98" s="30" t="n">
        <f aca="false">IF(B98&lt;0,Diagramme!B$6,(Diagramme!B$8*1000*(Diagramme!B$1/1000000-$A98*(Diagramme!B$4/1000)^2*PI()/4)+Diagramme!B$6/1000)*1000)</f>
        <v>202.40710525538</v>
      </c>
      <c r="I98" s="32" t="n">
        <f aca="false">(0.601*Diagramme!B$7*(Diagramme!B$5/1000)^2*PI()/4*C97^2)</f>
        <v>1.70071261519853</v>
      </c>
      <c r="J98" s="30" t="n">
        <f aca="false">IF(Diagramme!C$9&lt;$A98,-9.81-(0.601*Diagramme!C$7*(Diagramme!C$5/1000)^2*PI()/4*K97^2)/N97*1000,(Diagramme!C$3/1000000-Diagramme!C$1/1000000)*Diagramme!C$2*100000/(Diagramme!C$3/1000000-Diagramme!C$1/1000000+$A98*(Diagramme!C$4/1000)^2*PI()/4)*(Diagramme!C$4/1000)^2*PI()/4/(Diagramme!C$8*1000*(Diagramme!C$1/1000000-$A98*(Diagramme!C$4/1000)^2*PI()/4)+Diagramme!C$6/1000)-9.81-(0.601*Diagramme!C$7*(Diagramme!C$5/1000)^2*PI()/4*K97^2)/N97*1000)</f>
        <v>510.655327387625</v>
      </c>
      <c r="K98" s="30" t="n">
        <f aca="false">IF((K97^2+2*J98*($A98-$A97))&lt;0,0,SQRT(K97^2+2*J98*($A98-$A97)))</f>
        <v>26.5451419258768</v>
      </c>
      <c r="L98" s="30" t="n">
        <f aca="false">(L97+1000*2*($A98-$A97)/(K98+L97))</f>
        <v>51.6005590684453</v>
      </c>
      <c r="M98" s="31" t="n">
        <f aca="false">IF(J98=-9.81,0,(Diagramme!C$3/1000000-Diagramme!C$1/1000000)*Diagramme!C$2*100000/(Diagramme!C$3/1000000-Diagramme!C$1/1000000+$A98*(Diagramme!C$4/1000)^2*PI()/4)/100000)</f>
        <v>3.37956588510497</v>
      </c>
      <c r="N98" s="30" t="n">
        <f aca="false">IF(J98&lt;0,Diagramme!C$6,(Diagramme!C$8*1000*(Diagramme!C$1/1000000-$A98*(Diagramme!C$4/1000)^2*PI()/4)+Diagramme!C$6/1000)*1000)</f>
        <v>202.40710525538</v>
      </c>
      <c r="O98" s="32" t="n">
        <f aca="false">(0.601*Diagramme!C$7*(Diagramme!C$5/1000)^2*PI()/4*K97^2)</f>
        <v>0.839138606111962</v>
      </c>
      <c r="P98" s="30" t="n">
        <f aca="false">IF(Diagramme!D$9&lt;$A98,-9.81-(0.601*Diagramme!D$7*(Diagramme!D$5/1000)^2*PI()/4*Q97^2)/T97*1000,(Diagramme!D$3/1000000-Diagramme!D$1/1000000)*Diagramme!D$2*100000/(Diagramme!D$3/1000000-Diagramme!D$1/1000000+$A98*(Diagramme!D$4/1000)^2*PI()/4)*(Diagramme!D$4/1000)^2*PI()/4/(Diagramme!D$8*1000*(Diagramme!D$1/1000000-$A98*(Diagramme!D$4/1000)^2*PI()/4)+Diagramme!D$6/1000)-9.81-(0.601*Diagramme!D$7*(Diagramme!D$5/1000)^2*PI()/4*Q97^2)/T97*1000)</f>
        <v>665.351915318231</v>
      </c>
      <c r="Q98" s="30" t="n">
        <f aca="false">IF((Q97^2+2*P98*($A98-$A97))&lt;0,0,SQRT(Q97^2+2*P98*($A98-$A97)))</f>
        <v>32.2318027147726</v>
      </c>
      <c r="R98" s="30" t="n">
        <f aca="false">(R97+1000*2*($A98-$A97)/(Q98+R97))</f>
        <v>48.9623015199235</v>
      </c>
      <c r="S98" s="31" t="n">
        <f aca="false">IF(P98=-9.81,0,(Diagramme!D$3/1000000-Diagramme!D$1/1000000)*Diagramme!D$2*100000/(Diagramme!D$3/1000000-Diagramme!D$1/1000000+$A98*(Diagramme!D$4/1000)^2*PI()/4)/100000)</f>
        <v>7.76861142199475</v>
      </c>
      <c r="T98" s="30" t="n">
        <f aca="false">IF(P98&lt;0,Diagramme!D$6,(Diagramme!D$8*1000*(Diagramme!D$1/1000000-$A98*(Diagramme!D$4/1000)^2*PI()/4)+Diagramme!D$6/1000)*1000)</f>
        <v>358.40710525538</v>
      </c>
      <c r="U98" s="32" t="n">
        <f aca="false">(0.601*Diagramme!D$7*(Diagramme!D$5/1000)^2*PI()/4*Q97^2)</f>
        <v>2.09348895292525</v>
      </c>
      <c r="V98" s="30" t="n">
        <f aca="false">IF(Diagramme!E$9&lt;$A98,-9.81-(0.601*Diagramme!E$7*(Diagramme!E$5/1000)^2*PI()/4*W97^2)/Z97*1000,(Diagramme!E$3/1000000-Diagramme!E$1/1000000)*Diagramme!E$2*100000/(Diagramme!E$3/1000000-Diagramme!E$1/1000000+$A98*(Diagramme!E$4/1000)^2*PI()/4)*(Diagramme!E$4/1000)^2*PI()/4/(Diagramme!E$8*1000*(Diagramme!E$1/1000000-$A98*(Diagramme!E$4/1000)^2*PI()/4)+Diagramme!E$6/1000)-9.81-(0.601*Diagramme!E$7*(Diagramme!E$5/1000)^2*PI()/4*W97^2)/Z97*1000)</f>
        <v>327.823351940174</v>
      </c>
      <c r="W98" s="30" t="n">
        <f aca="false">IF((W97^2+2*V98*($A98-$A97))&lt;0,0,SQRT(W97^2+2*V98*($A98-$A97)))</f>
        <v>22.5846728673027</v>
      </c>
      <c r="X98" s="30" t="n">
        <f aca="false">(X97+1000*2*($A98-$A97)/(W98+X97))</f>
        <v>53.200870564431</v>
      </c>
      <c r="Y98" s="31" t="n">
        <f aca="false">IF(V98=-9.81,0,(Diagramme!E$3/1000000-Diagramme!E$1/1000000)*Diagramme!E$2*100000/(Diagramme!E$3/1000000-Diagramme!E$1/1000000+$A98*(Diagramme!E$4/1000)^2*PI()/4)/100000)</f>
        <v>3.88430571099737</v>
      </c>
      <c r="Z98" s="30" t="n">
        <f aca="false">IF(V98&lt;0,Diagramme!E$6,(Diagramme!E$8*1000*(Diagramme!E$1/1000000-$A98*(Diagramme!E$4/1000)^2*PI()/4)+Diagramme!E$6/1000)*1000)</f>
        <v>358.40710525538</v>
      </c>
      <c r="AA98" s="32" t="n">
        <f aca="false">(0.601*Diagramme!E$7*(Diagramme!E$5/1000)^2*PI()/4*W97^2)</f>
        <v>1.0278013923679</v>
      </c>
    </row>
    <row r="99" customFormat="false" ht="12.75" hidden="false" customHeight="false" outlineLevel="0" collapsed="false">
      <c r="A99" s="26" t="n">
        <f aca="false">A98+A$3</f>
        <v>0.970000000000001</v>
      </c>
      <c r="B99" s="30" t="n">
        <f aca="false">IF(Diagramme!B$9&lt;$A99,-9.81-(0.601*Diagramme!B$7*(Diagramme!B$5/1000)^2*PI()/4*C98^2)/H98*1000,(Diagramme!B$3/1000000-Diagramme!B$1/1000000)*Diagramme!B$2*100000/(Diagramme!B$3/1000000-Diagramme!B$1/1000000+$A99*(Diagramme!B$4/1000)^2*PI()/4)*(Diagramme!B$4/1000)^2*PI()/4/(Diagramme!B$8*1000*(Diagramme!B$1/1000000-$A99*(Diagramme!B$4/1000)^2*PI()/4)+Diagramme!B$6/1000)-9.81-(0.601*Diagramme!B$7*(Diagramme!B$5/1000)^2*PI()/4*C98^2)/H98*1000)</f>
        <v>1043.71449590062</v>
      </c>
      <c r="C99" s="30" t="n">
        <f aca="false">IF((C98^2+2*B99*($A99-$A98))&lt;0,0,SQRT(C98^2+2*B99*($A99-$A98)))</f>
        <v>38.0647330989118</v>
      </c>
      <c r="D99" s="30" t="n">
        <f aca="false">0.98*SQRT(2*G99*100000/(Diagramme!$B$8*1000))</f>
        <v>35.9711809704476</v>
      </c>
      <c r="E99" s="30" t="str">
        <f aca="false">IF(D99&gt;C99,B99,"x")</f>
        <v>x</v>
      </c>
      <c r="F99" s="30" t="n">
        <f aca="false">(F98+1000*2*($A99-$A98)/(C99+F98))</f>
        <v>47.2957295799115</v>
      </c>
      <c r="G99" s="31" t="n">
        <f aca="false">IF(B99=-9.81,0,(Diagramme!B$3/1000000-Diagramme!B$1/1000000)*Diagramme!B$2*100000/(Diagramme!B$3/1000000-Diagramme!B$1/1000000+$A99*(Diagramme!B$4/1000)^2*PI()/4)/100000)</f>
        <v>6.73639036031182</v>
      </c>
      <c r="H99" s="30" t="n">
        <f aca="false">IF(B99&lt;0,Diagramme!B$6,(Diagramme!B$8*1000*(Diagramme!B$1/1000000-$A99*(Diagramme!B$4/1000)^2*PI()/4)+Diagramme!B$6/1000)*1000)</f>
        <v>199.26551260179</v>
      </c>
      <c r="I99" s="32" t="n">
        <f aca="false">(0.601*Diagramme!B$7*(Diagramme!B$5/1000)^2*PI()/4*C98^2)</f>
        <v>1.72562973419822</v>
      </c>
      <c r="J99" s="30" t="n">
        <f aca="false">IF(Diagramme!C$9&lt;$A99,-9.81-(0.601*Diagramme!C$7*(Diagramme!C$5/1000)^2*PI()/4*K98^2)/N98*1000,(Diagramme!C$3/1000000-Diagramme!C$1/1000000)*Diagramme!C$2*100000/(Diagramme!C$3/1000000-Diagramme!C$1/1000000+$A99*(Diagramme!C$4/1000)^2*PI()/4)*(Diagramme!C$4/1000)^2*PI()/4/(Diagramme!C$8*1000*(Diagramme!C$1/1000000-$A99*(Diagramme!C$4/1000)^2*PI()/4)+Diagramme!C$6/1000)-9.81-(0.601*Diagramme!C$7*(Diagramme!C$5/1000)^2*PI()/4*K98^2)/N98*1000)</f>
        <v>517.00824857752</v>
      </c>
      <c r="K99" s="30" t="n">
        <f aca="false">IF((K98^2+2*J99*($A99-$A98))&lt;0,0,SQRT(K98^2+2*J99*($A99-$A98)))</f>
        <v>26.7391982833534</v>
      </c>
      <c r="L99" s="30" t="n">
        <f aca="false">(L98+1000*2*($A99-$A98)/(K99+L98))</f>
        <v>51.8558572806951</v>
      </c>
      <c r="M99" s="31" t="n">
        <f aca="false">IF(J99=-9.81,0,(Diagramme!C$3/1000000-Diagramme!C$1/1000000)*Diagramme!C$2*100000/(Diagramme!C$3/1000000-Diagramme!C$1/1000000+$A99*(Diagramme!C$4/1000)^2*PI()/4)/100000)</f>
        <v>3.36819518015591</v>
      </c>
      <c r="N99" s="30" t="n">
        <f aca="false">IF(J99&lt;0,Diagramme!C$6,(Diagramme!C$8*1000*(Diagramme!C$1/1000000-$A99*(Diagramme!C$4/1000)^2*PI()/4)+Diagramme!C$6/1000)*1000)</f>
        <v>199.26551260179</v>
      </c>
      <c r="O99" s="32" t="n">
        <f aca="false">(0.601*Diagramme!C$7*(Diagramme!C$5/1000)^2*PI()/4*K98^2)</f>
        <v>0.85147994225337</v>
      </c>
      <c r="P99" s="30" t="n">
        <f aca="false">IF(Diagramme!D$9&lt;$A99,-9.81-(0.601*Diagramme!D$7*(Diagramme!D$5/1000)^2*PI()/4*Q98^2)/T98*1000,(Diagramme!D$3/1000000-Diagramme!D$1/1000000)*Diagramme!D$2*100000/(Diagramme!D$3/1000000-Diagramme!D$1/1000000+$A99*(Diagramme!D$4/1000)^2*PI()/4)*(Diagramme!D$4/1000)^2*PI()/4/(Diagramme!D$8*1000*(Diagramme!D$1/1000000-$A99*(Diagramme!D$4/1000)^2*PI()/4)+Diagramme!D$6/1000)-9.81-(0.601*Diagramme!D$7*(Diagramme!D$5/1000)^2*PI()/4*Q98^2)/T98*1000)</f>
        <v>669.653919779141</v>
      </c>
      <c r="Q99" s="30" t="n">
        <f aca="false">IF((Q98^2+2*P99*($A99-$A98))&lt;0,0,SQRT(Q98^2+2*P99*($A99-$A98)))</f>
        <v>32.4388992513557</v>
      </c>
      <c r="R99" s="30" t="n">
        <f aca="false">(R98+1000*2*($A99-$A98)/(Q99+R98))</f>
        <v>49.2079981412325</v>
      </c>
      <c r="S99" s="31" t="n">
        <f aca="false">IF(P99=-9.81,0,(Diagramme!D$3/1000000-Diagramme!D$1/1000000)*Diagramme!D$2*100000/(Diagramme!D$3/1000000-Diagramme!D$1/1000000+$A99*(Diagramme!D$4/1000)^2*PI()/4)/100000)</f>
        <v>7.75059622211687</v>
      </c>
      <c r="T99" s="30" t="n">
        <f aca="false">IF(P99&lt;0,Diagramme!D$6,(Diagramme!D$8*1000*(Diagramme!D$1/1000000-$A99*(Diagramme!D$4/1000)^2*PI()/4)+Diagramme!D$6/1000)*1000)</f>
        <v>355.26551260179</v>
      </c>
      <c r="U99" s="32" t="n">
        <f aca="false">(0.601*Diagramme!D$7*(Diagramme!D$5/1000)^2*PI()/4*Q98^2)</f>
        <v>2.12065219861903</v>
      </c>
      <c r="V99" s="30" t="n">
        <f aca="false">IF(Diagramme!E$9&lt;$A99,-9.81-(0.601*Diagramme!E$7*(Diagramme!E$5/1000)^2*PI()/4*W98^2)/Z98*1000,(Diagramme!E$3/1000000-Diagramme!E$1/1000000)*Diagramme!E$2*100000/(Diagramme!E$3/1000000-Diagramme!E$1/1000000+$A99*(Diagramme!E$4/1000)^2*PI()/4)*(Diagramme!E$4/1000)^2*PI()/4/(Diagramme!E$8*1000*(Diagramme!E$1/1000000-$A99*(Diagramme!E$4/1000)^2*PI()/4)+Diagramme!E$6/1000)-9.81-(0.601*Diagramme!E$7*(Diagramme!E$5/1000)^2*PI()/4*W98^2)/Z98*1000)</f>
        <v>329.975366178936</v>
      </c>
      <c r="W99" s="30" t="n">
        <f aca="false">IF((W98^2+2*V99*($A99-$A98))&lt;0,0,SQRT(W98^2+2*V99*($A99-$A98)))</f>
        <v>22.7303091894206</v>
      </c>
      <c r="X99" s="30" t="n">
        <f aca="false">(X98+1000*2*($A99-$A98)/(W99+X98))</f>
        <v>53.4642669723998</v>
      </c>
      <c r="Y99" s="31" t="n">
        <f aca="false">IF(V99=-9.81,0,(Diagramme!E$3/1000000-Diagramme!E$1/1000000)*Diagramme!E$2*100000/(Diagramme!E$3/1000000-Diagramme!E$1/1000000+$A99*(Diagramme!E$4/1000)^2*PI()/4)/100000)</f>
        <v>3.87529811105844</v>
      </c>
      <c r="Z99" s="30" t="n">
        <f aca="false">IF(V99&lt;0,Diagramme!E$6,(Diagramme!E$8*1000*(Diagramme!E$1/1000000-$A99*(Diagramme!E$4/1000)^2*PI()/4)+Diagramme!E$6/1000)*1000)</f>
        <v>355.26551260179</v>
      </c>
      <c r="AA99" s="32" t="n">
        <f aca="false">(0.601*Diagramme!E$7*(Diagramme!E$5/1000)^2*PI()/4*W98^2)</f>
        <v>1.04118490573564</v>
      </c>
    </row>
    <row r="100" customFormat="false" ht="12.75" hidden="false" customHeight="false" outlineLevel="0" collapsed="false">
      <c r="A100" s="26" t="n">
        <f aca="false">A99+A$3</f>
        <v>0.980000000000001</v>
      </c>
      <c r="B100" s="30" t="n">
        <f aca="false">IF(Diagramme!B$9&lt;$A100,-9.81-(0.601*Diagramme!B$7*(Diagramme!B$5/1000)^2*PI()/4*C99^2)/H99*1000,(Diagramme!B$3/1000000-Diagramme!B$1/1000000)*Diagramme!B$2*100000/(Diagramme!B$3/1000000-Diagramme!B$1/1000000+$A100*(Diagramme!B$4/1000)^2*PI()/4)*(Diagramme!B$4/1000)^2*PI()/4/(Diagramme!B$8*1000*(Diagramme!B$1/1000000-$A100*(Diagramme!B$4/1000)^2*PI()/4)+Diagramme!B$6/1000)-9.81-(0.601*Diagramme!B$7*(Diagramme!B$5/1000)^2*PI()/4*C99^2)/H99*1000)</f>
        <v>1056.84746617644</v>
      </c>
      <c r="C100" s="30" t="n">
        <f aca="false">IF((C99^2+2*B100*($A100-$A99))&lt;0,0,SQRT(C99^2+2*B100*($A100-$A99)))</f>
        <v>38.3413726308139</v>
      </c>
      <c r="D100" s="30" t="n">
        <f aca="false">0.98*SQRT(2*G100*100000/(Diagramme!$B$8*1000))</f>
        <v>35.9108198966315</v>
      </c>
      <c r="E100" s="30" t="str">
        <f aca="false">IF(D100&gt;C100,B100,"x")</f>
        <v>x</v>
      </c>
      <c r="F100" s="30" t="n">
        <f aca="false">(F99+1000*2*($A100-$A99)/(C100+F99))</f>
        <v>47.5292732132631</v>
      </c>
      <c r="G100" s="31" t="n">
        <f aca="false">IF(B100=-9.81,0,(Diagramme!B$3/1000000-Diagramme!B$1/1000000)*Diagramme!B$2*100000/(Diagramme!B$3/1000000-Diagramme!B$1/1000000+$A100*(Diagramme!B$4/1000)^2*PI()/4)/100000)</f>
        <v>6.71380146630729</v>
      </c>
      <c r="H100" s="30" t="n">
        <f aca="false">IF(B100&lt;0,Diagramme!B$6,(Diagramme!B$8*1000*(Diagramme!B$1/1000000-$A100*(Diagramme!B$4/1000)^2*PI()/4)+Diagramme!B$6/1000)*1000)</f>
        <v>196.1239199482</v>
      </c>
      <c r="I100" s="32" t="n">
        <f aca="false">(0.601*Diagramme!B$7*(Diagramme!B$5/1000)^2*PI()/4*C99^2)</f>
        <v>1.75085385453682</v>
      </c>
      <c r="J100" s="30" t="n">
        <f aca="false">IF(Diagramme!C$9&lt;$A100,-9.81-(0.601*Diagramme!C$7*(Diagramme!C$5/1000)^2*PI()/4*K99^2)/N99*1000,(Diagramme!C$3/1000000-Diagramme!C$1/1000000)*Diagramme!C$2*100000/(Diagramme!C$3/1000000-Diagramme!C$1/1000000+$A100*(Diagramme!C$4/1000)^2*PI()/4)*(Diagramme!C$4/1000)^2*PI()/4/(Diagramme!C$8*1000*(Diagramme!C$1/1000000-$A100*(Diagramme!C$4/1000)^2*PI()/4)+Diagramme!C$6/1000)-9.81-(0.601*Diagramme!C$7*(Diagramme!C$5/1000)^2*PI()/4*K99^2)/N99*1000)</f>
        <v>523.576204717838</v>
      </c>
      <c r="K100" s="30" t="n">
        <f aca="false">IF((K99^2+2*J100*($A100-$A99))&lt;0,0,SQRT(K99^2+2*J100*($A100-$A99)))</f>
        <v>26.9342950331144</v>
      </c>
      <c r="L100" s="30" t="n">
        <f aca="false">(L99+1000*2*($A100-$A99)/(K100+L99))</f>
        <v>52.1096961096942</v>
      </c>
      <c r="M100" s="31" t="n">
        <f aca="false">IF(J100=-9.81,0,(Diagramme!C$3/1000000-Diagramme!C$1/1000000)*Diagramme!C$2*100000/(Diagramme!C$3/1000000-Diagramme!C$1/1000000+$A100*(Diagramme!C$4/1000)^2*PI()/4)/100000)</f>
        <v>3.35690073315365</v>
      </c>
      <c r="N100" s="30" t="n">
        <f aca="false">IF(J100&lt;0,Diagramme!C$6,(Diagramme!C$8*1000*(Diagramme!C$1/1000000-$A100*(Diagramme!C$4/1000)^2*PI()/4)+Diagramme!C$6/1000)*1000)</f>
        <v>196.1239199482</v>
      </c>
      <c r="O100" s="32" t="n">
        <f aca="false">(0.601*Diagramme!C$7*(Diagramme!C$5/1000)^2*PI()/4*K99^2)</f>
        <v>0.863974813532237</v>
      </c>
      <c r="P100" s="30" t="n">
        <f aca="false">IF(Diagramme!D$9&lt;$A100,-9.81-(0.601*Diagramme!D$7*(Diagramme!D$5/1000)^2*PI()/4*Q99^2)/T99*1000,(Diagramme!D$3/1000000-Diagramme!D$1/1000000)*Diagramme!D$2*100000/(Diagramme!D$3/1000000-Diagramme!D$1/1000000+$A100*(Diagramme!D$4/1000)^2*PI()/4)*(Diagramme!D$4/1000)^2*PI()/4/(Diagramme!D$8*1000*(Diagramme!D$1/1000000-$A100*(Diagramme!D$4/1000)^2*PI()/4)+Diagramme!D$6/1000)-9.81-(0.601*Diagramme!D$7*(Diagramme!D$5/1000)^2*PI()/4*Q99^2)/T99*1000)</f>
        <v>674.039650681212</v>
      </c>
      <c r="Q100" s="30" t="n">
        <f aca="false">IF((Q99^2+2*P100*($A100-$A99))&lt;0,0,SQRT(Q99^2+2*P100*($A100-$A99)))</f>
        <v>32.6460254495586</v>
      </c>
      <c r="R100" s="30" t="n">
        <f aca="false">(R99+1000*2*($A100-$A99)/(Q100+R99))</f>
        <v>49.452335549739</v>
      </c>
      <c r="S100" s="31" t="n">
        <f aca="false">IF(P100=-9.81,0,(Diagramme!D$3/1000000-Diagramme!D$1/1000000)*Diagramme!D$2*100000/(Diagramme!D$3/1000000-Diagramme!D$1/1000000+$A100*(Diagramme!D$4/1000)^2*PI()/4)/100000)</f>
        <v>7.73266438245193</v>
      </c>
      <c r="T100" s="30" t="n">
        <f aca="false">IF(P100&lt;0,Diagramme!D$6,(Diagramme!D$8*1000*(Diagramme!D$1/1000000-$A100*(Diagramme!D$4/1000)^2*PI()/4)+Diagramme!D$6/1000)*1000)</f>
        <v>352.1239199482</v>
      </c>
      <c r="U100" s="32" t="n">
        <f aca="false">(0.601*Diagramme!D$7*(Diagramme!D$5/1000)^2*PI()/4*Q99^2)</f>
        <v>2.14799107528562</v>
      </c>
      <c r="V100" s="30" t="n">
        <f aca="false">IF(Diagramme!E$9&lt;$A100,-9.81-(0.601*Diagramme!E$7*(Diagramme!E$5/1000)^2*PI()/4*W99^2)/Z99*1000,(Diagramme!E$3/1000000-Diagramme!E$1/1000000)*Diagramme!E$2*100000/(Diagramme!E$3/1000000-Diagramme!E$1/1000000+$A100*(Diagramme!E$4/1000)^2*PI()/4)*(Diagramme!E$4/1000)^2*PI()/4/(Diagramme!E$8*1000*(Diagramme!E$1/1000000-$A100*(Diagramme!E$4/1000)^2*PI()/4)+Diagramme!E$6/1000)-9.81-(0.601*Diagramme!E$7*(Diagramme!E$5/1000)^2*PI()/4*W99^2)/Z99*1000)</f>
        <v>332.169261420246</v>
      </c>
      <c r="W100" s="30" t="n">
        <f aca="false">IF((W99^2+2*V100*($A100-$A99))&lt;0,0,SQRT(W99^2+2*V100*($A100-$A99)))</f>
        <v>22.8759773796676</v>
      </c>
      <c r="X100" s="30" t="n">
        <f aca="false">(X99+1000*2*($A100-$A99)/(W100+X99))</f>
        <v>53.7262519865919</v>
      </c>
      <c r="Y100" s="31" t="n">
        <f aca="false">IF(V100=-9.81,0,(Diagramme!E$3/1000000-Diagramme!E$1/1000000)*Diagramme!E$2*100000/(Diagramme!E$3/1000000-Diagramme!E$1/1000000+$A100*(Diagramme!E$4/1000)^2*PI()/4)/100000)</f>
        <v>3.86633219122597</v>
      </c>
      <c r="Z100" s="30" t="n">
        <f aca="false">IF(V100&lt;0,Diagramme!E$6,(Diagramme!E$8*1000*(Diagramme!E$1/1000000-$A100*(Diagramme!E$4/1000)^2*PI()/4)+Diagramme!E$6/1000)*1000)</f>
        <v>352.1239199482</v>
      </c>
      <c r="AA100" s="32" t="n">
        <f aca="false">(0.601*Diagramme!E$7*(Diagramme!E$5/1000)^2*PI()/4*W99^2)</f>
        <v>1.0546562759054</v>
      </c>
    </row>
    <row r="101" customFormat="false" ht="12.75" hidden="false" customHeight="false" outlineLevel="0" collapsed="false">
      <c r="A101" s="26" t="n">
        <f aca="false">A100+A$3</f>
        <v>0.990000000000001</v>
      </c>
      <c r="B101" s="30" t="n">
        <f aca="false">IF(Diagramme!B$9&lt;$A101,-9.81-(0.601*Diagramme!B$7*(Diagramme!B$5/1000)^2*PI()/4*C100^2)/H100*1000,(Diagramme!B$3/1000000-Diagramme!B$1/1000000)*Diagramme!B$2*100000/(Diagramme!B$3/1000000-Diagramme!B$1/1000000+$A101*(Diagramme!B$4/1000)^2*PI()/4)*(Diagramme!B$4/1000)^2*PI()/4/(Diagramme!B$8*1000*(Diagramme!B$1/1000000-$A101*(Diagramme!B$4/1000)^2*PI()/4)+Diagramme!B$6/1000)-9.81-(0.601*Diagramme!B$7*(Diagramme!B$5/1000)^2*PI()/4*C100^2)/H100*1000)</f>
        <v>1070.43112142049</v>
      </c>
      <c r="C101" s="30" t="n">
        <f aca="false">IF((C100^2+2*B101*($A101-$A100))&lt;0,0,SQRT(C100^2+2*B101*($A101-$A100)))</f>
        <v>38.6195478694836</v>
      </c>
      <c r="D101" s="30" t="n">
        <f aca="false">0.98*SQRT(2*G101*100000/(Diagramme!$B$8*1000))</f>
        <v>35.8507616714281</v>
      </c>
      <c r="E101" s="30" t="str">
        <f aca="false">IF(D101&gt;C101,B101,"x")</f>
        <v>x</v>
      </c>
      <c r="F101" s="30" t="n">
        <f aca="false">(F100+1000*2*($A101-$A100)/(C101+F100))</f>
        <v>47.7614296113268</v>
      </c>
      <c r="G101" s="31" t="n">
        <f aca="false">IF(B101=-9.81,0,(Diagramme!B$3/1000000-Diagramme!B$1/1000000)*Diagramme!B$2*100000/(Diagramme!B$3/1000000-Diagramme!B$1/1000000+$A101*(Diagramme!B$4/1000)^2*PI()/4)/100000)</f>
        <v>6.69136355904592</v>
      </c>
      <c r="H101" s="30" t="n">
        <f aca="false">IF(B101&lt;0,Diagramme!B$6,(Diagramme!B$8*1000*(Diagramme!B$1/1000000-$A101*(Diagramme!B$4/1000)^2*PI()/4)+Diagramme!B$6/1000)*1000)</f>
        <v>192.98232729461</v>
      </c>
      <c r="I101" s="32" t="n">
        <f aca="false">(0.601*Diagramme!B$7*(Diagramme!B$5/1000)^2*PI()/4*C100^2)</f>
        <v>1.77639536782525</v>
      </c>
      <c r="J101" s="30" t="n">
        <f aca="false">IF(Diagramme!C$9&lt;$A101,-9.81-(0.601*Diagramme!C$7*(Diagramme!C$5/1000)^2*PI()/4*K100^2)/N100*1000,(Diagramme!C$3/1000000-Diagramme!C$1/1000000)*Diagramme!C$2*100000/(Diagramme!C$3/1000000-Diagramme!C$1/1000000+$A101*(Diagramme!C$4/1000)^2*PI()/4)*(Diagramme!C$4/1000)^2*PI()/4/(Diagramme!C$8*1000*(Diagramme!C$1/1000000-$A101*(Diagramme!C$4/1000)^2*PI()/4)+Diagramme!C$6/1000)-9.81-(0.601*Diagramme!C$7*(Diagramme!C$5/1000)^2*PI()/4*K100^2)/N100*1000)</f>
        <v>530.36955028724</v>
      </c>
      <c r="K101" s="30" t="n">
        <f aca="false">IF((K100^2+2*J101*($A101-$A100))&lt;0,0,SQRT(K100^2+2*J101*($A101-$A100)))</f>
        <v>27.1304928067404</v>
      </c>
      <c r="L101" s="30" t="n">
        <f aca="false">(L100+1000*2*($A101-$A100)/(K101+L100))</f>
        <v>52.3620932868526</v>
      </c>
      <c r="M101" s="31" t="n">
        <f aca="false">IF(J101=-9.81,0,(Diagramme!C$3/1000000-Diagramme!C$1/1000000)*Diagramme!C$2*100000/(Diagramme!C$3/1000000-Diagramme!C$1/1000000+$A101*(Diagramme!C$4/1000)^2*PI()/4)/100000)</f>
        <v>3.34568177952296</v>
      </c>
      <c r="N101" s="30" t="n">
        <f aca="false">IF(J101&lt;0,Diagramme!C$6,(Diagramme!C$8*1000*(Diagramme!C$1/1000000-$A101*(Diagramme!C$4/1000)^2*PI()/4)+Diagramme!C$6/1000)*1000)</f>
        <v>192.98232729461</v>
      </c>
      <c r="O101" s="32" t="n">
        <f aca="false">(0.601*Diagramme!C$7*(Diagramme!C$5/1000)^2*PI()/4*K100^2)</f>
        <v>0.876628416836684</v>
      </c>
      <c r="P101" s="30" t="n">
        <f aca="false">IF(Diagramme!D$9&lt;$A101,-9.81-(0.601*Diagramme!D$7*(Diagramme!D$5/1000)^2*PI()/4*Q100^2)/T100*1000,(Diagramme!D$3/1000000-Diagramme!D$1/1000000)*Diagramme!D$2*100000/(Diagramme!D$3/1000000-Diagramme!D$1/1000000+$A101*(Diagramme!D$4/1000)^2*PI()/4)*(Diagramme!D$4/1000)^2*PI()/4/(Diagramme!D$8*1000*(Diagramme!D$1/1000000-$A101*(Diagramme!D$4/1000)^2*PI()/4)+Diagramme!D$6/1000)-9.81-(0.601*Diagramme!D$7*(Diagramme!D$5/1000)^2*PI()/4*Q100^2)/T100*1000)</f>
        <v>678.511308165282</v>
      </c>
      <c r="Q101" s="30" t="n">
        <f aca="false">IF((Q100^2+2*P101*($A101-$A100))&lt;0,0,SQRT(Q100^2+2*P101*($A101-$A100)))</f>
        <v>32.8532069030793</v>
      </c>
      <c r="R101" s="30" t="n">
        <f aca="false">(R100+1000*2*($A101-$A100)/(Q101+R100))</f>
        <v>49.6953325509612</v>
      </c>
      <c r="S101" s="31" t="n">
        <f aca="false">IF(P101=-9.81,0,(Diagramme!D$3/1000000-Diagramme!D$1/1000000)*Diagramme!D$2*100000/(Diagramme!D$3/1000000-Diagramme!D$1/1000000+$A101*(Diagramme!D$4/1000)^2*PI()/4)/100000)</f>
        <v>7.71481532574696</v>
      </c>
      <c r="T101" s="30" t="n">
        <f aca="false">IF(P101&lt;0,Diagramme!D$6,(Diagramme!D$8*1000*(Diagramme!D$1/1000000-$A101*(Diagramme!D$4/1000)^2*PI()/4)+Diagramme!D$6/1000)*1000)</f>
        <v>348.98232729461</v>
      </c>
      <c r="U101" s="32" t="n">
        <f aca="false">(0.601*Diagramme!D$7*(Diagramme!D$5/1000)^2*PI()/4*Q100^2)</f>
        <v>2.17550900108891</v>
      </c>
      <c r="V101" s="30" t="n">
        <f aca="false">IF(Diagramme!E$9&lt;$A101,-9.81-(0.601*Diagramme!E$7*(Diagramme!E$5/1000)^2*PI()/4*W100^2)/Z100*1000,(Diagramme!E$3/1000000-Diagramme!E$1/1000000)*Diagramme!E$2*100000/(Diagramme!E$3/1000000-Diagramme!E$1/1000000+$A101*(Diagramme!E$4/1000)^2*PI()/4)*(Diagramme!E$4/1000)^2*PI()/4/(Diagramme!E$8*1000*(Diagramme!E$1/1000000-$A101*(Diagramme!E$4/1000)^2*PI()/4)+Diagramme!E$6/1000)-9.81-(0.601*Diagramme!E$7*(Diagramme!E$5/1000)^2*PI()/4*W100^2)/Z100*1000)</f>
        <v>334.406138208406</v>
      </c>
      <c r="W101" s="30" t="n">
        <f aca="false">IF((W100^2+2*V101*($A101-$A100))&lt;0,0,SQRT(W100^2+2*V101*($A101-$A100)))</f>
        <v>23.0216955031386</v>
      </c>
      <c r="X101" s="30" t="n">
        <f aca="false">(X100+1000*2*($A101-$A100)/(W101+X100))</f>
        <v>53.9868452748055</v>
      </c>
      <c r="Y101" s="31" t="n">
        <f aca="false">IF(V101=-9.81,0,(Diagramme!E$3/1000000-Diagramme!E$1/1000000)*Diagramme!E$2*100000/(Diagramme!E$3/1000000-Diagramme!E$1/1000000+$A101*(Diagramme!E$4/1000)^2*PI()/4)/100000)</f>
        <v>3.85740766287348</v>
      </c>
      <c r="Z101" s="30" t="n">
        <f aca="false">IF(V101&lt;0,Diagramme!E$6,(Diagramme!E$8*1000*(Diagramme!E$1/1000000-$A101*(Diagramme!E$4/1000)^2*PI()/4)+Diagramme!E$6/1000)*1000)</f>
        <v>348.98232729461</v>
      </c>
      <c r="AA101" s="32" t="n">
        <f aca="false">(0.601*Diagramme!E$7*(Diagramme!E$5/1000)^2*PI()/4*W100^2)</f>
        <v>1.0682172126851</v>
      </c>
    </row>
    <row r="102" customFormat="false" ht="12.75" hidden="false" customHeight="false" outlineLevel="0" collapsed="false">
      <c r="A102" s="26" t="n">
        <f aca="false">A101+A$3</f>
        <v>1</v>
      </c>
      <c r="B102" s="30" t="n">
        <f aca="false">IF(Diagramme!B$9&lt;$A102,-9.81-(0.601*Diagramme!B$7*(Diagramme!B$5/1000)^2*PI()/4*C101^2)/H101*1000,(Diagramme!B$3/1000000-Diagramme!B$1/1000000)*Diagramme!B$2*100000/(Diagramme!B$3/1000000-Diagramme!B$1/1000000+$A102*(Diagramme!B$4/1000)^2*PI()/4)*(Diagramme!B$4/1000)^2*PI()/4/(Diagramme!B$8*1000*(Diagramme!B$1/1000000-$A102*(Diagramme!B$4/1000)^2*PI()/4)+Diagramme!B$6/1000)-9.81-(0.601*Diagramme!B$7*(Diagramme!B$5/1000)^2*PI()/4*C101^2)/H101*1000)</f>
        <v>1084.48753815214</v>
      </c>
      <c r="C102" s="30" t="n">
        <f aca="false">IF((C101^2+2*B102*($A102-$A101))&lt;0,0,SQRT(C101^2+2*B102*($A102-$A101)))</f>
        <v>38.8993474033482</v>
      </c>
      <c r="D102" s="30" t="n">
        <f aca="false">0.98*SQRT(2*G102*100000/(Diagramme!$B$8*1000))</f>
        <v>35.7910037708167</v>
      </c>
      <c r="E102" s="30" t="str">
        <f aca="false">IF(D102&gt;C102,B102,"x")</f>
        <v>x</v>
      </c>
      <c r="F102" s="30" t="n">
        <f aca="false">(F101+1000*2*($A102-$A101)/(C102+F101))</f>
        <v>47.9922145256671</v>
      </c>
      <c r="G102" s="31" t="n">
        <f aca="false">IF(B102=-9.81,0,(Diagramme!B$3/1000000-Diagramme!B$1/1000000)*Diagramme!B$2*100000/(Diagramme!B$3/1000000-Diagramme!B$1/1000000+$A102*(Diagramme!B$4/1000)^2*PI()/4)/100000)</f>
        <v>6.66907512975122</v>
      </c>
      <c r="H102" s="30" t="n">
        <f aca="false">IF(B102&lt;0,Diagramme!B$6,(Diagramme!B$8*1000*(Diagramme!B$1/1000000-$A102*(Diagramme!B$4/1000)^2*PI()/4)+Diagramme!B$6/1000)*1000)</f>
        <v>189.84073464102</v>
      </c>
      <c r="I102" s="32" t="n">
        <f aca="false">(0.601*Diagramme!B$7*(Diagramme!B$5/1000)^2*PI()/4*C101^2)</f>
        <v>1.80226516605737</v>
      </c>
      <c r="J102" s="30" t="n">
        <f aca="false">IF(Diagramme!C$9&lt;$A102,-9.81-(0.601*Diagramme!C$7*(Diagramme!C$5/1000)^2*PI()/4*K101^2)/N101*1000,(Diagramme!C$3/1000000-Diagramme!C$1/1000000)*Diagramme!C$2*100000/(Diagramme!C$3/1000000-Diagramme!C$1/1000000+$A102*(Diagramme!C$4/1000)^2*PI()/4)*(Diagramme!C$4/1000)^2*PI()/4/(Diagramme!C$8*1000*(Diagramme!C$1/1000000-$A102*(Diagramme!C$4/1000)^2*PI()/4)+Diagramme!C$6/1000)-9.81-(0.601*Diagramme!C$7*(Diagramme!C$5/1000)^2*PI()/4*K101^2)/N101*1000)</f>
        <v>537.399325832196</v>
      </c>
      <c r="K102" s="30" t="n">
        <f aca="false">IF((K101^2+2*J102*($A102-$A101))&lt;0,0,SQRT(K101^2+2*J102*($A102-$A101)))</f>
        <v>27.3278544063239</v>
      </c>
      <c r="L102" s="30" t="n">
        <f aca="false">(L101+1000*2*($A102-$A101)/(K102+L101))</f>
        <v>52.6130659700949</v>
      </c>
      <c r="M102" s="31" t="n">
        <f aca="false">IF(J102=-9.81,0,(Diagramme!C$3/1000000-Diagramme!C$1/1000000)*Diagramme!C$2*100000/(Diagramme!C$3/1000000-Diagramme!C$1/1000000+$A102*(Diagramme!C$4/1000)^2*PI()/4)/100000)</f>
        <v>3.33453756487561</v>
      </c>
      <c r="N102" s="30" t="n">
        <f aca="false">IF(J102&lt;0,Diagramme!C$6,(Diagramme!C$8*1000*(Diagramme!C$1/1000000-$A102*(Diagramme!C$4/1000)^2*PI()/4)+Diagramme!C$6/1000)*1000)</f>
        <v>189.84073464102</v>
      </c>
      <c r="O102" s="32" t="n">
        <f aca="false">(0.601*Diagramme!C$7*(Diagramme!C$5/1000)^2*PI()/4*K101^2)</f>
        <v>0.889446199298187</v>
      </c>
      <c r="P102" s="30" t="n">
        <f aca="false">IF(Diagramme!D$9&lt;$A102,-9.81-(0.601*Diagramme!D$7*(Diagramme!D$5/1000)^2*PI()/4*Q101^2)/T101*1000,(Diagramme!D$3/1000000-Diagramme!D$1/1000000)*Diagramme!D$2*100000/(Diagramme!D$3/1000000-Diagramme!D$1/1000000+$A102*(Diagramme!D$4/1000)^2*PI()/4)*(Diagramme!D$4/1000)^2*PI()/4/(Diagramme!D$8*1000*(Diagramme!D$1/1000000-$A102*(Diagramme!D$4/1000)^2*PI()/4)+Diagramme!D$6/1000)-9.81-(0.601*Diagramme!D$7*(Diagramme!D$5/1000)^2*PI()/4*Q101^2)/T101*1000)</f>
        <v>683.071172568639</v>
      </c>
      <c r="Q102" s="30" t="n">
        <f aca="false">IF((Q101^2+2*P102*($A102-$A101))&lt;0,0,SQRT(Q101^2+2*P102*($A102-$A101)))</f>
        <v>33.0604692535951</v>
      </c>
      <c r="R102" s="30" t="n">
        <f aca="false">(R101+1000*2*($A102-$A101)/(Q102+R101))</f>
        <v>49.9370074494442</v>
      </c>
      <c r="S102" s="31" t="n">
        <f aca="false">IF(P102=-9.81,0,(Diagramme!D$3/1000000-Diagramme!D$1/1000000)*Diagramme!D$2*100000/(Diagramme!D$3/1000000-Diagramme!D$1/1000000+$A102*(Diagramme!D$4/1000)^2*PI()/4)/100000)</f>
        <v>7.69704848006652</v>
      </c>
      <c r="T102" s="30" t="n">
        <f aca="false">IF(P102&lt;0,Diagramme!D$6,(Diagramme!D$8*1000*(Diagramme!D$1/1000000-$A102*(Diagramme!D$4/1000)^2*PI()/4)+Diagramme!D$6/1000)*1000)</f>
        <v>345.840734641021</v>
      </c>
      <c r="U102" s="32" t="n">
        <f aca="false">(0.601*Diagramme!D$7*(Diagramme!D$5/1000)^2*PI()/4*Q101^2)</f>
        <v>2.20320948401438</v>
      </c>
      <c r="V102" s="30" t="n">
        <f aca="false">IF(Diagramme!E$9&lt;$A102,-9.81-(0.601*Diagramme!E$7*(Diagramme!E$5/1000)^2*PI()/4*W101^2)/Z101*1000,(Diagramme!E$3/1000000-Diagramme!E$1/1000000)*Diagramme!E$2*100000/(Diagramme!E$3/1000000-Diagramme!E$1/1000000+$A102*(Diagramme!E$4/1000)^2*PI()/4)*(Diagramme!E$4/1000)^2*PI()/4/(Diagramme!E$8*1000*(Diagramme!E$1/1000000-$A102*(Diagramme!E$4/1000)^2*PI()/4)+Diagramme!E$6/1000)-9.81-(0.601*Diagramme!E$7*(Diagramme!E$5/1000)^2*PI()/4*W101^2)/Z101*1000)</f>
        <v>336.68713720295</v>
      </c>
      <c r="W102" s="30" t="n">
        <f aca="false">IF((W101^2+2*V102*($A102-$A101))&lt;0,0,SQRT(W101^2+2*V102*($A102-$A101)))</f>
        <v>23.1674816625219</v>
      </c>
      <c r="X102" s="30" t="n">
        <f aca="false">(X101+1000*2*($A102-$A101)/(W102+X101))</f>
        <v>54.246065992475</v>
      </c>
      <c r="Y102" s="31" t="n">
        <f aca="false">IF(V102=-9.81,0,(Diagramme!E$3/1000000-Diagramme!E$1/1000000)*Diagramme!E$2*100000/(Diagramme!E$3/1000000-Diagramme!E$1/1000000+$A102*(Diagramme!E$4/1000)^2*PI()/4)/100000)</f>
        <v>3.84852424003326</v>
      </c>
      <c r="Z102" s="30" t="n">
        <f aca="false">IF(V102&lt;0,Diagramme!E$6,(Diagramme!E$8*1000*(Diagramme!E$1/1000000-$A102*(Diagramme!E$4/1000)^2*PI()/4)+Diagramme!E$6/1000)*1000)</f>
        <v>345.840734641021</v>
      </c>
      <c r="AA102" s="32" t="n">
        <f aca="false">(0.601*Diagramme!E$7*(Diagramme!E$5/1000)^2*PI()/4*W101^2)</f>
        <v>1.08186947081277</v>
      </c>
    </row>
    <row r="103" customFormat="false" ht="12.75" hidden="false" customHeight="false" outlineLevel="0" collapsed="false">
      <c r="A103" s="26" t="n">
        <f aca="false">A102+A$3</f>
        <v>1.01</v>
      </c>
      <c r="B103" s="30" t="n">
        <f aca="false">IF(Diagramme!B$9&lt;$A103,-9.81-(0.601*Diagramme!B$7*(Diagramme!B$5/1000)^2*PI()/4*C102^2)/H102*1000,(Diagramme!B$3/1000000-Diagramme!B$1/1000000)*Diagramme!B$2*100000/(Diagramme!B$3/1000000-Diagramme!B$1/1000000+$A103*(Diagramme!B$4/1000)^2*PI()/4)*(Diagramme!B$4/1000)^2*PI()/4/(Diagramme!B$8*1000*(Diagramme!B$1/1000000-$A103*(Diagramme!B$4/1000)^2*PI()/4)+Diagramme!B$6/1000)-9.81-(0.601*Diagramme!B$7*(Diagramme!B$5/1000)^2*PI()/4*C102^2)/H102*1000)</f>
        <v>1099.04027998674</v>
      </c>
      <c r="C103" s="30" t="n">
        <f aca="false">IF((C102^2+2*B103*($A103-$A102))&lt;0,0,SQRT(C102^2+2*B103*($A103-$A102)))</f>
        <v>39.1808631095093</v>
      </c>
      <c r="D103" s="30" t="n">
        <f aca="false">0.98*SQRT(2*G103*100000/(Diagramme!$B$8*1000))</f>
        <v>35.7315437001286</v>
      </c>
      <c r="E103" s="30" t="str">
        <f aca="false">IF(D103&gt;C103,B103,"x")</f>
        <v>x</v>
      </c>
      <c r="F103" s="30" t="n">
        <f aca="false">(F102+1000*2*($A103-$A102)/(C103+F102))</f>
        <v>48.2216431582514</v>
      </c>
      <c r="G103" s="31" t="n">
        <f aca="false">IF(B103=-9.81,0,(Diagramme!B$3/1000000-Diagramme!B$1/1000000)*Diagramme!B$2*100000/(Diagramme!B$3/1000000-Diagramme!B$1/1000000+$A103*(Diagramme!B$4/1000)^2*PI()/4)/100000)</f>
        <v>6.64693468968244</v>
      </c>
      <c r="H103" s="30" t="n">
        <f aca="false">IF(B103&lt;0,Diagramme!B$6,(Diagramme!B$8*1000*(Diagramme!B$1/1000000-$A103*(Diagramme!B$4/1000)^2*PI()/4)+Diagramme!B$6/1000)*1000)</f>
        <v>186.699141987431</v>
      </c>
      <c r="I103" s="32" t="n">
        <f aca="false">(0.601*Diagramme!B$7*(Diagramme!B$5/1000)^2*PI()/4*C102^2)</f>
        <v>1.82847467476449</v>
      </c>
      <c r="J103" s="30" t="n">
        <f aca="false">IF(Diagramme!C$9&lt;$A103,-9.81-(0.601*Diagramme!C$7*(Diagramme!C$5/1000)^2*PI()/4*K102^2)/N102*1000,(Diagramme!C$3/1000000-Diagramme!C$1/1000000)*Diagramme!C$2*100000/(Diagramme!C$3/1000000-Diagramme!C$1/1000000+$A103*(Diagramme!C$4/1000)^2*PI()/4)*(Diagramme!C$4/1000)^2*PI()/4/(Diagramme!C$8*1000*(Diagramme!C$1/1000000-$A103*(Diagramme!C$4/1000)^2*PI()/4)+Diagramme!C$6/1000)-9.81-(0.601*Diagramme!C$7*(Diagramme!C$5/1000)^2*PI()/4*K102^2)/N102*1000)</f>
        <v>544.677315598264</v>
      </c>
      <c r="K103" s="30" t="n">
        <f aca="false">IF((K102^2+2*J103*($A103-$A102))&lt;0,0,SQRT(K102^2+2*J103*($A103-$A102)))</f>
        <v>27.5264449714307</v>
      </c>
      <c r="L103" s="30" t="n">
        <f aca="false">(L102+1000*2*($A103-$A102)/(K103+L102))</f>
        <v>52.8626307573644</v>
      </c>
      <c r="M103" s="31" t="n">
        <f aca="false">IF(J103=-9.81,0,(Diagramme!C$3/1000000-Diagramme!C$1/1000000)*Diagramme!C$2*100000/(Diagramme!C$3/1000000-Diagramme!C$1/1000000+$A103*(Diagramme!C$4/1000)^2*PI()/4)/100000)</f>
        <v>3.32346734484122</v>
      </c>
      <c r="N103" s="30" t="n">
        <f aca="false">IF(J103&lt;0,Diagramme!C$6,(Diagramme!C$8*1000*(Diagramme!C$1/1000000-$A103*(Diagramme!C$4/1000)^2*PI()/4)+Diagramme!C$6/1000)*1000)</f>
        <v>186.699141987431</v>
      </c>
      <c r="O103" s="32" t="n">
        <f aca="false">(0.601*Diagramme!C$7*(Diagramme!C$5/1000)^2*PI()/4*K102^2)</f>
        <v>0.902433874872219</v>
      </c>
      <c r="P103" s="30" t="n">
        <f aca="false">IF(Diagramme!D$9&lt;$A103,-9.81-(0.601*Diagramme!D$7*(Diagramme!D$5/1000)^2*PI()/4*Q102^2)/T102*1000,(Diagramme!D$3/1000000-Diagramme!D$1/1000000)*Diagramme!D$2*100000/(Diagramme!D$3/1000000-Diagramme!D$1/1000000+$A103*(Diagramme!D$4/1000)^2*PI()/4)*(Diagramme!D$4/1000)^2*PI()/4/(Diagramme!D$8*1000*(Diagramme!D$1/1000000-$A103*(Diagramme!D$4/1000)^2*PI()/4)+Diagramme!D$6/1000)-9.81-(0.601*Diagramme!D$7*(Diagramme!D$5/1000)^2*PI()/4*Q102^2)/T102*1000)</f>
        <v>687.721608087191</v>
      </c>
      <c r="Q103" s="30" t="n">
        <f aca="false">IF((Q102^2+2*P103*($A103-$A102))&lt;0,0,SQRT(Q102^2+2*P103*($A103-$A102)))</f>
        <v>33.2678382139515</v>
      </c>
      <c r="R103" s="30" t="n">
        <f aca="false">(R102+1000*2*($A103-$A102)/(Q103+R102))</f>
        <v>50.1773780653686</v>
      </c>
      <c r="S103" s="31" t="n">
        <f aca="false">IF(P103=-9.81,0,(Diagramme!D$3/1000000-Diagramme!D$1/1000000)*Diagramme!D$2*100000/(Diagramme!D$3/1000000-Diagramme!D$1/1000000+$A103*(Diagramme!D$4/1000)^2*PI()/4)/100000)</f>
        <v>7.67936327873165</v>
      </c>
      <c r="T103" s="30" t="n">
        <f aca="false">IF(P103&lt;0,Diagramme!D$6,(Diagramme!D$8*1000*(Diagramme!D$1/1000000-$A103*(Diagramme!D$4/1000)^2*PI()/4)+Diagramme!D$6/1000)*1000)</f>
        <v>342.699141987431</v>
      </c>
      <c r="U103" s="32" t="n">
        <f aca="false">(0.601*Diagramme!D$7*(Diagramme!D$5/1000)^2*PI()/4*Q102^2)</f>
        <v>2.23109612514316</v>
      </c>
      <c r="V103" s="30" t="n">
        <f aca="false">IF(Diagramme!E$9&lt;$A103,-9.81-(0.601*Diagramme!E$7*(Diagramme!E$5/1000)^2*PI()/4*W102^2)/Z102*1000,(Diagramme!E$3/1000000-Diagramme!E$1/1000000)*Diagramme!E$2*100000/(Diagramme!E$3/1000000-Diagramme!E$1/1000000+$A103*(Diagramme!E$4/1000)^2*PI()/4)*(Diagramme!E$4/1000)^2*PI()/4/(Diagramme!E$8*1000*(Diagramme!E$1/1000000-$A103*(Diagramme!E$4/1000)^2*PI()/4)+Diagramme!E$6/1000)-9.81-(0.601*Diagramme!E$7*(Diagramme!E$5/1000)^2*PI()/4*W102^2)/Z102*1000)</f>
        <v>339.013441010501</v>
      </c>
      <c r="W103" s="30" t="n">
        <f aca="false">IF((W102^2+2*V103*($A103-$A102))&lt;0,0,SQRT(W102^2+2*V103*($A103-$A102)))</f>
        <v>23.3133540144592</v>
      </c>
      <c r="X103" s="30" t="n">
        <f aca="false">(X102+1000*2*($A103-$A102)/(W103+X102))</f>
        <v>54.5039327996045</v>
      </c>
      <c r="Y103" s="31" t="n">
        <f aca="false">IF(V103=-9.81,0,(Diagramme!E$3/1000000-Diagramme!E$1/1000000)*Diagramme!E$2*100000/(Diagramme!E$3/1000000-Diagramme!E$1/1000000+$A103*(Diagramme!E$4/1000)^2*PI()/4)/100000)</f>
        <v>3.83968163936582</v>
      </c>
      <c r="Z103" s="30" t="n">
        <f aca="false">IF(V103&lt;0,Diagramme!E$6,(Diagramme!E$8*1000*(Diagramme!E$1/1000000-$A103*(Diagramme!E$4/1000)^2*PI()/4)+Diagramme!E$6/1000)*1000)</f>
        <v>342.699141987431</v>
      </c>
      <c r="AA103" s="32" t="n">
        <f aca="false">(0.601*Diagramme!E$7*(Diagramme!E$5/1000)^2*PI()/4*W102^2)</f>
        <v>1.09561485159432</v>
      </c>
    </row>
    <row r="104" customFormat="false" ht="12.75" hidden="false" customHeight="false" outlineLevel="0" collapsed="false">
      <c r="A104" s="26" t="n">
        <f aca="false">A103+A$3</f>
        <v>1.02</v>
      </c>
      <c r="B104" s="30" t="n">
        <f aca="false">IF(Diagramme!B$9&lt;$A104,-9.81-(0.601*Diagramme!B$7*(Diagramme!B$5/1000)^2*PI()/4*C103^2)/H103*1000,(Diagramme!B$3/1000000-Diagramme!B$1/1000000)*Diagramme!B$2*100000/(Diagramme!B$3/1000000-Diagramme!B$1/1000000+$A104*(Diagramme!B$4/1000)^2*PI()/4)*(Diagramme!B$4/1000)^2*PI()/4/(Diagramme!B$8*1000*(Diagramme!B$1/1000000-$A104*(Diagramme!B$4/1000)^2*PI()/4)+Diagramme!B$6/1000)-9.81-(0.601*Diagramme!B$7*(Diagramme!B$5/1000)^2*PI()/4*C103^2)/H103*1000)</f>
        <v>1114.11452470077</v>
      </c>
      <c r="C104" s="30" t="n">
        <f aca="false">IF((C103^2+2*B104*($A104-$A103))&lt;0,0,SQRT(C103^2+2*B104*($A104-$A103)))</f>
        <v>39.4641904072556</v>
      </c>
      <c r="D104" s="30" t="n">
        <f aca="false">0.98*SQRT(2*G104*100000/(Diagramme!$B$8*1000))</f>
        <v>35.6723789936104</v>
      </c>
      <c r="E104" s="30" t="str">
        <f aca="false">IF(D104&gt;C104,B104,"x")</f>
        <v>x</v>
      </c>
      <c r="F104" s="30" t="n">
        <f aca="false">(F103+1000*2*($A104-$A103)/(C104+F103))</f>
        <v>48.4497301728438</v>
      </c>
      <c r="G104" s="31" t="n">
        <f aca="false">IF(B104=-9.81,0,(Diagramme!B$3/1000000-Diagramme!B$1/1000000)*Diagramme!B$2*100000/(Diagramme!B$3/1000000-Diagramme!B$1/1000000+$A104*(Diagramme!B$4/1000)^2*PI()/4)/100000)</f>
        <v>6.62494076980309</v>
      </c>
      <c r="H104" s="30" t="n">
        <f aca="false">IF(B104&lt;0,Diagramme!B$6,(Diagramme!B$8*1000*(Diagramme!B$1/1000000-$A104*(Diagramme!B$4/1000)^2*PI()/4)+Diagramme!B$6/1000)*1000)</f>
        <v>183.557549333841</v>
      </c>
      <c r="I104" s="32" t="n">
        <f aca="false">(0.601*Diagramme!B$7*(Diagramme!B$5/1000)^2*PI()/4*C103^2)</f>
        <v>1.85503588895499</v>
      </c>
      <c r="J104" s="30" t="n">
        <f aca="false">IF(Diagramme!C$9&lt;$A104,-9.81-(0.601*Diagramme!C$7*(Diagramme!C$5/1000)^2*PI()/4*K103^2)/N103*1000,(Diagramme!C$3/1000000-Diagramme!C$1/1000000)*Diagramme!C$2*100000/(Diagramme!C$3/1000000-Diagramme!C$1/1000000+$A104*(Diagramme!C$4/1000)^2*PI()/4)*(Diagramme!C$4/1000)^2*PI()/4/(Diagramme!C$8*1000*(Diagramme!C$1/1000000-$A104*(Diagramme!C$4/1000)^2*PI()/4)+Diagramme!C$6/1000)-9.81-(0.601*Diagramme!C$7*(Diagramme!C$5/1000)^2*PI()/4*K103^2)/N103*1000)</f>
        <v>552.216111075337</v>
      </c>
      <c r="K104" s="30" t="n">
        <f aca="false">IF((K103^2+2*J104*($A104-$A103))&lt;0,0,SQRT(K103^2+2*J104*($A104-$A103)))</f>
        <v>27.7263321589191</v>
      </c>
      <c r="L104" s="30" t="n">
        <f aca="false">(L103+1000*2*($A104-$A103)/(K104+L103))</f>
        <v>53.1108036991204</v>
      </c>
      <c r="M104" s="31" t="n">
        <f aca="false">IF(J104=-9.81,0,(Diagramme!C$3/1000000-Diagramme!C$1/1000000)*Diagramme!C$2*100000/(Diagramme!C$3/1000000-Diagramme!C$1/1000000+$A104*(Diagramme!C$4/1000)^2*PI()/4)/100000)</f>
        <v>3.31247038490155</v>
      </c>
      <c r="N104" s="30" t="n">
        <f aca="false">IF(J104&lt;0,Diagramme!C$6,(Diagramme!C$8*1000*(Diagramme!C$1/1000000-$A104*(Diagramme!C$4/1000)^2*PI()/4)+Diagramme!C$6/1000)*1000)</f>
        <v>183.557549333841</v>
      </c>
      <c r="O104" s="32" t="n">
        <f aca="false">(0.601*Diagramme!C$7*(Diagramme!C$5/1000)^2*PI()/4*K103^2)</f>
        <v>0.915597442311701</v>
      </c>
      <c r="P104" s="30" t="n">
        <f aca="false">IF(Diagramme!D$9&lt;$A104,-9.81-(0.601*Diagramme!D$7*(Diagramme!D$5/1000)^2*PI()/4*Q103^2)/T103*1000,(Diagramme!D$3/1000000-Diagramme!D$1/1000000)*Diagramme!D$2*100000/(Diagramme!D$3/1000000-Diagramme!D$1/1000000+$A104*(Diagramme!D$4/1000)^2*PI()/4)*(Diagramme!D$4/1000)^2*PI()/4/(Diagramme!D$8*1000*(Diagramme!D$1/1000000-$A104*(Diagramme!D$4/1000)^2*PI()/4)+Diagramme!D$6/1000)-9.81-(0.601*Diagramme!D$7*(Diagramme!D$5/1000)^2*PI()/4*Q103^2)/T103*1000)</f>
        <v>692.465066640644</v>
      </c>
      <c r="Q104" s="30" t="n">
        <f aca="false">IF((Q103^2+2*P104*($A104-$A103))&lt;0,0,SQRT(Q103^2+2*P104*($A104-$A103)))</f>
        <v>33.4753395914435</v>
      </c>
      <c r="R104" s="30" t="n">
        <f aca="false">(R103+1000*2*($A104-$A103)/(Q104+R103))</f>
        <v>50.4164617503966</v>
      </c>
      <c r="S104" s="31" t="n">
        <f aca="false">IF(P104=-9.81,0,(Diagramme!D$3/1000000-Diagramme!D$1/1000000)*Diagramme!D$2*100000/(Diagramme!D$3/1000000-Diagramme!D$1/1000000+$A104*(Diagramme!D$4/1000)^2*PI()/4)/100000)</f>
        <v>7.66175916025956</v>
      </c>
      <c r="T104" s="30" t="n">
        <f aca="false">IF(P104&lt;0,Diagramme!D$6,(Diagramme!D$8*1000*(Diagramme!D$1/1000000-$A104*(Diagramme!D$4/1000)^2*PI()/4)+Diagramme!D$6/1000)*1000)</f>
        <v>339.557549333841</v>
      </c>
      <c r="U104" s="32" t="n">
        <f aca="false">(0.601*Diagramme!D$7*(Diagramme!D$5/1000)^2*PI()/4*Q103^2)</f>
        <v>2.25917262207555</v>
      </c>
      <c r="V104" s="30" t="n">
        <f aca="false">IF(Diagramme!E$9&lt;$A104,-9.81-(0.601*Diagramme!E$7*(Diagramme!E$5/1000)^2*PI()/4*W103^2)/Z103*1000,(Diagramme!E$3/1000000-Diagramme!E$1/1000000)*Diagramme!E$2*100000/(Diagramme!E$3/1000000-Diagramme!E$1/1000000+$A104*(Diagramme!E$4/1000)^2*PI()/4)*(Diagramme!E$4/1000)^2*PI()/4/(Diagramme!E$8*1000*(Diagramme!E$1/1000000-$A104*(Diagramme!E$4/1000)^2*PI()/4)+Diagramme!E$6/1000)-9.81-(0.601*Diagramme!E$7*(Diagramme!E$5/1000)^2*PI()/4*W103^2)/Z103*1000)</f>
        <v>341.386276118174</v>
      </c>
      <c r="W104" s="30" t="n">
        <f aca="false">IF((W103^2+2*V104*($A104-$A103))&lt;0,0,SQRT(W103^2+2*V104*($A104-$A103)))</f>
        <v>23.4593307859764</v>
      </c>
      <c r="X104" s="30" t="n">
        <f aca="false">(X103+1000*2*($A104-$A103)/(W104+X103))</f>
        <v>54.7604638769374</v>
      </c>
      <c r="Y104" s="31" t="n">
        <f aca="false">IF(V104=-9.81,0,(Diagramme!E$3/1000000-Diagramme!E$1/1000000)*Diagramme!E$2*100000/(Diagramme!E$3/1000000-Diagramme!E$1/1000000+$A104*(Diagramme!E$4/1000)^2*PI()/4)/100000)</f>
        <v>3.83087958012978</v>
      </c>
      <c r="Z104" s="30" t="n">
        <f aca="false">IF(V104&lt;0,Diagramme!E$6,(Diagramme!E$8*1000*(Diagramme!E$1/1000000-$A104*(Diagramme!E$4/1000)^2*PI()/4)+Diagramme!E$6/1000)*1000)</f>
        <v>339.557549333841</v>
      </c>
      <c r="AA104" s="32" t="n">
        <f aca="false">(0.601*Diagramme!E$7*(Diagramme!E$5/1000)^2*PI()/4*W103^2)</f>
        <v>1.10945520461601</v>
      </c>
    </row>
    <row r="105" customFormat="false" ht="12.75" hidden="false" customHeight="false" outlineLevel="0" collapsed="false">
      <c r="A105" s="26" t="n">
        <f aca="false">A104+A$3</f>
        <v>1.03</v>
      </c>
      <c r="B105" s="30" t="n">
        <f aca="false">IF(Diagramme!B$9&lt;$A105,-9.81-(0.601*Diagramme!B$7*(Diagramme!B$5/1000)^2*PI()/4*C104^2)/H104*1000,(Diagramme!B$3/1000000-Diagramme!B$1/1000000)*Diagramme!B$2*100000/(Diagramme!B$3/1000000-Diagramme!B$1/1000000+$A105*(Diagramme!B$4/1000)^2*PI()/4)*(Diagramme!B$4/1000)^2*PI()/4/(Diagramme!B$8*1000*(Diagramme!B$1/1000000-$A105*(Diagramme!B$4/1000)^2*PI()/4)+Diagramme!B$6/1000)-9.81-(0.601*Diagramme!B$7*(Diagramme!B$5/1000)^2*PI()/4*C104^2)/H104*1000)</f>
        <v>1129.73720456308</v>
      </c>
      <c r="C105" s="30" t="n">
        <f aca="false">IF((C104^2+2*B105*($A105-$A104))&lt;0,0,SQRT(C104^2+2*B105*($A105-$A104)))</f>
        <v>39.7494285316328</v>
      </c>
      <c r="D105" s="30" t="n">
        <f aca="false">0.98*SQRT(2*G105*100000/(Diagramme!$B$8*1000))</f>
        <v>35.613507213994</v>
      </c>
      <c r="E105" s="30" t="str">
        <f aca="false">IF(D105&gt;C105,B105,"x")</f>
        <v>x</v>
      </c>
      <c r="F105" s="30" t="n">
        <f aca="false">(F104+1000*2*($A105-$A104)/(C105+F104))</f>
        <v>48.6764897054036</v>
      </c>
      <c r="G105" s="31" t="n">
        <f aca="false">IF(B105=-9.81,0,(Diagramme!B$3/1000000-Diagramme!B$1/1000000)*Diagramme!B$2*100000/(Diagramme!B$3/1000000-Diagramme!B$1/1000000+$A105*(Diagramme!B$4/1000)^2*PI()/4)/100000)</f>
        <v>6.60309192045606</v>
      </c>
      <c r="H105" s="30" t="n">
        <f aca="false">IF(B105&lt;0,Diagramme!B$6,(Diagramme!B$8*1000*(Diagramme!B$1/1000000-$A105*(Diagramme!B$4/1000)^2*PI()/4)+Diagramme!B$6/1000)*1000)</f>
        <v>180.415956680251</v>
      </c>
      <c r="I105" s="32" t="n">
        <f aca="false">(0.601*Diagramme!B$7*(Diagramme!B$5/1000)^2*PI()/4*C104^2)</f>
        <v>1.88196141212479</v>
      </c>
      <c r="J105" s="30" t="n">
        <f aca="false">IF(Diagramme!C$9&lt;$A105,-9.81-(0.601*Diagramme!C$7*(Diagramme!C$5/1000)^2*PI()/4*K104^2)/N104*1000,(Diagramme!C$3/1000000-Diagramme!C$1/1000000)*Diagramme!C$2*100000/(Diagramme!C$3/1000000-Diagramme!C$1/1000000+$A105*(Diagramme!C$4/1000)^2*PI()/4)*(Diagramme!C$4/1000)^2*PI()/4/(Diagramme!C$8*1000*(Diagramme!C$1/1000000-$A105*(Diagramme!C$4/1000)^2*PI()/4)+Diagramme!C$6/1000)-9.81-(0.601*Diagramme!C$7*(Diagramme!C$5/1000)^2*PI()/4*K104^2)/N104*1000)</f>
        <v>560.029181177257</v>
      </c>
      <c r="K105" s="30" t="n">
        <f aca="false">IF((K104^2+2*J105*($A105-$A104))&lt;0,0,SQRT(K104^2+2*J105*($A105-$A104)))</f>
        <v>27.927586336994</v>
      </c>
      <c r="L105" s="30" t="n">
        <f aca="false">(L104+1000*2*($A105-$A104)/(K105+L104))</f>
        <v>53.3576003098513</v>
      </c>
      <c r="M105" s="31" t="n">
        <f aca="false">IF(J105=-9.81,0,(Diagramme!C$3/1000000-Diagramme!C$1/1000000)*Diagramme!C$2*100000/(Diagramme!C$3/1000000-Diagramme!C$1/1000000+$A105*(Diagramme!C$4/1000)^2*PI()/4)/100000)</f>
        <v>3.30154596022803</v>
      </c>
      <c r="N105" s="30" t="n">
        <f aca="false">IF(J105&lt;0,Diagramme!C$6,(Diagramme!C$8*1000*(Diagramme!C$1/1000000-$A105*(Diagramme!C$4/1000)^2*PI()/4)+Diagramme!C$6/1000)*1000)</f>
        <v>180.415956680251</v>
      </c>
      <c r="O105" s="32" t="n">
        <f aca="false">(0.601*Diagramme!C$7*(Diagramme!C$5/1000)^2*PI()/4*K104^2)</f>
        <v>0.928943204676203</v>
      </c>
      <c r="P105" s="30" t="n">
        <f aca="false">IF(Diagramme!D$9&lt;$A105,-9.81-(0.601*Diagramme!D$7*(Diagramme!D$5/1000)^2*PI()/4*Q104^2)/T104*1000,(Diagramme!D$3/1000000-Diagramme!D$1/1000000)*Diagramme!D$2*100000/(Diagramme!D$3/1000000-Diagramme!D$1/1000000+$A105*(Diagramme!D$4/1000)^2*PI()/4)*(Diagramme!D$4/1000)^2*PI()/4/(Diagramme!D$8*1000*(Diagramme!D$1/1000000-$A105*(Diagramme!D$4/1000)^2*PI()/4)+Diagramme!D$6/1000)-9.81-(0.601*Diagramme!D$7*(Diagramme!D$5/1000)^2*PI()/4*Q104^2)/T104*1000)</f>
        <v>697.304091953959</v>
      </c>
      <c r="Q105" s="30" t="n">
        <f aca="false">IF((Q104^2+2*P105*($A105-$A104))&lt;0,0,SQRT(Q104^2+2*P105*($A105-$A104)))</f>
        <v>33.6829993112481</v>
      </c>
      <c r="R105" s="30" t="n">
        <f aca="false">(R104+1000*2*($A105-$A104)/(Q105+R104))</f>
        <v>50.6542754027973</v>
      </c>
      <c r="S105" s="31" t="n">
        <f aca="false">IF(P105=-9.81,0,(Diagramme!D$3/1000000-Diagramme!D$1/1000000)*Diagramme!D$2*100000/(Diagramme!D$3/1000000-Diagramme!D$1/1000000+$A105*(Diagramme!D$4/1000)^2*PI()/4)/100000)</f>
        <v>7.64423556830426</v>
      </c>
      <c r="T105" s="30" t="n">
        <f aca="false">IF(P105&lt;0,Diagramme!D$6,(Diagramme!D$8*1000*(Diagramme!D$1/1000000-$A105*(Diagramme!D$4/1000)^2*PI()/4)+Diagramme!D$6/1000)*1000)</f>
        <v>336.415956680251</v>
      </c>
      <c r="U105" s="32" t="n">
        <f aca="false">(0.601*Diagramme!D$7*(Diagramme!D$5/1000)^2*PI()/4*Q104^2)</f>
        <v>2.28744277251244</v>
      </c>
      <c r="V105" s="30" t="n">
        <f aca="false">IF(Diagramme!E$9&lt;$A105,-9.81-(0.601*Diagramme!E$7*(Diagramme!E$5/1000)^2*PI()/4*W104^2)/Z104*1000,(Diagramme!E$3/1000000-Diagramme!E$1/1000000)*Diagramme!E$2*100000/(Diagramme!E$3/1000000-Diagramme!E$1/1000000+$A105*(Diagramme!E$4/1000)^2*PI()/4)*(Diagramme!E$4/1000)^2*PI()/4/(Diagramme!E$8*1000*(Diagramme!E$1/1000000-$A105*(Diagramme!E$4/1000)^2*PI()/4)+Diagramme!E$6/1000)-9.81-(0.601*Diagramme!E$7*(Diagramme!E$5/1000)^2*PI()/4*W104^2)/Z104*1000)</f>
        <v>343.806914935158</v>
      </c>
      <c r="W105" s="30" t="n">
        <f aca="false">IF((W104^2+2*V105*($A105-$A104))&lt;0,0,SQRT(W104^2+2*V105*($A105-$A104)))</f>
        <v>23.6054302910276</v>
      </c>
      <c r="X105" s="30" t="n">
        <f aca="false">(X104+1000*2*($A105-$A104)/(W105+X104))</f>
        <v>55.0156769414005</v>
      </c>
      <c r="Y105" s="31" t="n">
        <f aca="false">IF(V105=-9.81,0,(Diagramme!E$3/1000000-Diagramme!E$1/1000000)*Diagramme!E$2*100000/(Diagramme!E$3/1000000-Diagramme!E$1/1000000+$A105*(Diagramme!E$4/1000)^2*PI()/4)/100000)</f>
        <v>3.82211778415213</v>
      </c>
      <c r="Z105" s="30" t="n">
        <f aca="false">IF(V105&lt;0,Diagramme!E$6,(Diagramme!E$8*1000*(Diagramme!E$1/1000000-$A105*(Diagramme!E$4/1000)^2*PI()/4)+Diagramme!E$6/1000)*1000)</f>
        <v>336.415956680251</v>
      </c>
      <c r="AA105" s="32" t="n">
        <f aca="false">(0.601*Diagramme!E$7*(Diagramme!E$5/1000)^2*PI()/4*W104^2)</f>
        <v>1.12339242953592</v>
      </c>
    </row>
    <row r="106" customFormat="false" ht="12.75" hidden="false" customHeight="false" outlineLevel="0" collapsed="false">
      <c r="A106" s="26" t="n">
        <f aca="false">A105+A$3</f>
        <v>1.04</v>
      </c>
      <c r="B106" s="30" t="n">
        <f aca="false">IF(Diagramme!B$9&lt;$A106,-9.81-(0.601*Diagramme!B$7*(Diagramme!B$5/1000)^2*PI()/4*C105^2)/H105*1000,(Diagramme!B$3/1000000-Diagramme!B$1/1000000)*Diagramme!B$2*100000/(Diagramme!B$3/1000000-Diagramme!B$1/1000000+$A106*(Diagramme!B$4/1000)^2*PI()/4)*(Diagramme!B$4/1000)^2*PI()/4/(Diagramme!B$8*1000*(Diagramme!B$1/1000000-$A106*(Diagramme!B$4/1000)^2*PI()/4)+Diagramme!B$6/1000)-9.81-(0.601*Diagramme!B$7*(Diagramme!B$5/1000)^2*PI()/4*C105^2)/H105*1000)</f>
        <v>1145.93716157695</v>
      </c>
      <c r="C106" s="30" t="n">
        <f aca="false">IF((C105^2+2*B106*($A106-$A105))&lt;0,0,SQRT(C105^2+2*B106*($A106-$A105)))</f>
        <v>40.0366808292461</v>
      </c>
      <c r="D106" s="30" t="n">
        <f aca="false">0.98*SQRT(2*G106*100000/(Diagramme!$B$8*1000))</f>
        <v>35.5549259520749</v>
      </c>
      <c r="E106" s="30" t="str">
        <f aca="false">IF(D106&gt;C106,B106,"x")</f>
        <v>x</v>
      </c>
      <c r="F106" s="30" t="n">
        <f aca="false">(F105+1000*2*($A106-$A105)/(C106+F105))</f>
        <v>48.9019353734985</v>
      </c>
      <c r="G106" s="31" t="n">
        <f aca="false">IF(B106=-9.81,0,(Diagramme!B$3/1000000-Diagramme!B$1/1000000)*Diagramme!B$2*100000/(Diagramme!B$3/1000000-Diagramme!B$1/1000000+$A106*(Diagramme!B$4/1000)^2*PI()/4)/100000)</f>
        <v>6.58138671104504</v>
      </c>
      <c r="H106" s="30" t="n">
        <f aca="false">IF(B106&lt;0,Diagramme!B$6,(Diagramme!B$8*1000*(Diagramme!B$1/1000000-$A106*(Diagramme!B$4/1000)^2*PI()/4)+Diagramme!B$6/1000)*1000)</f>
        <v>177.274364026661</v>
      </c>
      <c r="I106" s="32" t="n">
        <f aca="false">(0.601*Diagramme!B$7*(Diagramme!B$5/1000)^2*PI()/4*C105^2)</f>
        <v>1.90926449865929</v>
      </c>
      <c r="J106" s="30" t="n">
        <f aca="false">IF(Diagramme!C$9&lt;$A106,-9.81-(0.601*Diagramme!C$7*(Diagramme!C$5/1000)^2*PI()/4*K105^2)/N105*1000,(Diagramme!C$3/1000000-Diagramme!C$1/1000000)*Diagramme!C$2*100000/(Diagramme!C$3/1000000-Diagramme!C$1/1000000+$A106*(Diagramme!C$4/1000)^2*PI()/4)*(Diagramme!C$4/1000)^2*PI()/4/(Diagramme!C$8*1000*(Diagramme!C$1/1000000-$A106*(Diagramme!C$4/1000)^2*PI()/4)+Diagramme!C$6/1000)-9.81-(0.601*Diagramme!C$7*(Diagramme!C$5/1000)^2*PI()/4*K105^2)/N105*1000)</f>
        <v>568.130949878308</v>
      </c>
      <c r="K106" s="30" t="n">
        <f aca="false">IF((K105^2+2*J106*($A106-$A105))&lt;0,0,SQRT(K105^2+2*J106*($A106-$A105)))</f>
        <v>28.1302807950404</v>
      </c>
      <c r="L106" s="30" t="n">
        <f aca="false">(L105+1000*2*($A106-$A105)/(K106+L105))</f>
        <v>53.6030355786154</v>
      </c>
      <c r="M106" s="31" t="n">
        <f aca="false">IF(J106=-9.81,0,(Diagramme!C$3/1000000-Diagramme!C$1/1000000)*Diagramme!C$2*100000/(Diagramme!C$3/1000000-Diagramme!C$1/1000000+$A106*(Diagramme!C$4/1000)^2*PI()/4)/100000)</f>
        <v>3.29069335552252</v>
      </c>
      <c r="N106" s="30" t="n">
        <f aca="false">IF(J106&lt;0,Diagramme!C$6,(Diagramme!C$8*1000*(Diagramme!C$1/1000000-$A106*(Diagramme!C$4/1000)^2*PI()/4)+Diagramme!C$6/1000)*1000)</f>
        <v>177.274364026661</v>
      </c>
      <c r="O106" s="32" t="n">
        <f aca="false">(0.601*Diagramme!C$7*(Diagramme!C$5/1000)^2*PI()/4*K105^2)</f>
        <v>0.942477790537205</v>
      </c>
      <c r="P106" s="30" t="n">
        <f aca="false">IF(Diagramme!D$9&lt;$A106,-9.81-(0.601*Diagramme!D$7*(Diagramme!D$5/1000)^2*PI()/4*Q105^2)/T105*1000,(Diagramme!D$3/1000000-Diagramme!D$1/1000000)*Diagramme!D$2*100000/(Diagramme!D$3/1000000-Diagramme!D$1/1000000+$A106*(Diagramme!D$4/1000)^2*PI()/4)*(Diagramme!D$4/1000)^2*PI()/4/(Diagramme!D$8*1000*(Diagramme!D$1/1000000-$A106*(Diagramme!D$4/1000)^2*PI()/4)+Diagramme!D$6/1000)-9.81-(0.601*Diagramme!D$7*(Diagramme!D$5/1000)^2*PI()/4*Q105^2)/T105*1000)</f>
        <v>702.241323869311</v>
      </c>
      <c r="Q106" s="30" t="n">
        <f aca="false">IF((Q105^2+2*P106*($A106-$A105))&lt;0,0,SQRT(Q105^2+2*P106*($A106-$A105)))</f>
        <v>33.890843440064</v>
      </c>
      <c r="R106" s="30" t="n">
        <f aca="false">(R105+1000*2*($A106-$A105)/(Q106+R105))</f>
        <v>50.8908354818856</v>
      </c>
      <c r="S106" s="31" t="n">
        <f aca="false">IF(P106=-9.81,0,(Diagramme!D$3/1000000-Diagramme!D$1/1000000)*Diagramme!D$2*100000/(Diagramme!D$3/1000000-Diagramme!D$1/1000000+$A106*(Diagramme!D$4/1000)^2*PI()/4)/100000)</f>
        <v>7.62679195159793</v>
      </c>
      <c r="T106" s="30" t="n">
        <f aca="false">IF(P106&lt;0,Diagramme!D$6,(Diagramme!D$8*1000*(Diagramme!D$1/1000000-$A106*(Diagramme!D$4/1000)^2*PI()/4)+Diagramme!D$6/1000)*1000)</f>
        <v>333.274364026661</v>
      </c>
      <c r="U106" s="32" t="n">
        <f aca="false">(0.601*Diagramme!D$7*(Diagramme!D$5/1000)^2*PI()/4*Q105^2)</f>
        <v>2.31591047800325</v>
      </c>
      <c r="V106" s="30" t="n">
        <f aca="false">IF(Diagramme!E$9&lt;$A106,-9.81-(0.601*Diagramme!E$7*(Diagramme!E$5/1000)^2*PI()/4*W105^2)/Z105*1000,(Diagramme!E$3/1000000-Diagramme!E$1/1000000)*Diagramme!E$2*100000/(Diagramme!E$3/1000000-Diagramme!E$1/1000000+$A106*(Diagramme!E$4/1000)^2*PI()/4)*(Diagramme!E$4/1000)^2*PI()/4/(Diagramme!E$8*1000*(Diagramme!E$1/1000000-$A106*(Diagramme!E$4/1000)^2*PI()/4)+Diagramme!E$6/1000)-9.81-(0.601*Diagramme!E$7*(Diagramme!E$5/1000)^2*PI()/4*W105^2)/Z105*1000)</f>
        <v>346.276677949607</v>
      </c>
      <c r="W106" s="30" t="n">
        <f aca="false">IF((W105^2+2*V106*($A106-$A105))&lt;0,0,SQRT(W105^2+2*V106*($A106-$A105)))</f>
        <v>23.7516709471893</v>
      </c>
      <c r="X106" s="30" t="n">
        <f aca="false">(X105+1000*2*($A106-$A105)/(W106+X105))</f>
        <v>55.2695892608592</v>
      </c>
      <c r="Y106" s="31" t="n">
        <f aca="false">IF(V106=-9.81,0,(Diagramme!E$3/1000000-Diagramme!E$1/1000000)*Diagramme!E$2*100000/(Diagramme!E$3/1000000-Diagramme!E$1/1000000+$A106*(Diagramme!E$4/1000)^2*PI()/4)/100000)</f>
        <v>3.81339597579897</v>
      </c>
      <c r="Z106" s="30" t="n">
        <f aca="false">IF(V106&lt;0,Diagramme!E$6,(Diagramme!E$8*1000*(Diagramme!E$1/1000000-$A106*(Diagramme!E$4/1000)^2*PI()/4)+Diagramme!E$6/1000)*1000)</f>
        <v>333.274364026661</v>
      </c>
      <c r="AA106" s="32" t="n">
        <f aca="false">(0.601*Diagramme!E$7*(Diagramme!E$5/1000)^2*PI()/4*W105^2)</f>
        <v>1.13742847795871</v>
      </c>
    </row>
    <row r="107" customFormat="false" ht="12.75" hidden="false" customHeight="false" outlineLevel="0" collapsed="false">
      <c r="A107" s="26" t="n">
        <f aca="false">A106+A$3</f>
        <v>1.05</v>
      </c>
      <c r="B107" s="30" t="n">
        <f aca="false">IF(Diagramme!B$9&lt;$A107,-9.81-(0.601*Diagramme!B$7*(Diagramme!B$5/1000)^2*PI()/4*C106^2)/H106*1000,(Diagramme!B$3/1000000-Diagramme!B$1/1000000)*Diagramme!B$2*100000/(Diagramme!B$3/1000000-Diagramme!B$1/1000000+$A107*(Diagramme!B$4/1000)^2*PI()/4)*(Diagramme!B$4/1000)^2*PI()/4/(Diagramme!B$8*1000*(Diagramme!B$1/1000000-$A107*(Diagramme!B$4/1000)^2*PI()/4)+Diagramme!B$6/1000)-9.81-(0.601*Diagramme!B$7*(Diagramme!B$5/1000)^2*PI()/4*C106^2)/H106*1000)</f>
        <v>1162.745319515</v>
      </c>
      <c r="C107" s="30" t="n">
        <f aca="false">IF((C106^2+2*B107*($A107-$A106))&lt;0,0,SQRT(C106^2+2*B107*($A107-$A106)))</f>
        <v>40.3260550787357</v>
      </c>
      <c r="D107" s="30" t="n">
        <f aca="false">0.98*SQRT(2*G107*100000/(Diagramme!$B$8*1000))</f>
        <v>35.4966328262986</v>
      </c>
      <c r="E107" s="30" t="str">
        <f aca="false">IF(D107&gt;C107,B107,"x")</f>
        <v>x</v>
      </c>
      <c r="F107" s="30" t="n">
        <f aca="false">(F106+1000*2*($A107-$A106)/(C107+F106))</f>
        <v>49.1260802847381</v>
      </c>
      <c r="G107" s="31" t="n">
        <f aca="false">IF(B107=-9.81,0,(Diagramme!B$3/1000000-Diagramme!B$1/1000000)*Diagramme!B$2*100000/(Diagramme!B$3/1000000-Diagramme!B$1/1000000+$A107*(Diagramme!B$4/1000)^2*PI()/4)/100000)</f>
        <v>6.55982372972232</v>
      </c>
      <c r="H107" s="30" t="n">
        <f aca="false">IF(B107&lt;0,Diagramme!B$6,(Diagramme!B$8*1000*(Diagramme!B$1/1000000-$A107*(Diagramme!B$4/1000)^2*PI()/4)+Diagramme!B$6/1000)*1000)</f>
        <v>174.132771373071</v>
      </c>
      <c r="I107" s="32" t="n">
        <f aca="false">(0.601*Diagramme!B$7*(Diagramme!B$5/1000)^2*PI()/4*C106^2)</f>
        <v>1.93695909998716</v>
      </c>
      <c r="J107" s="30" t="n">
        <f aca="false">IF(Diagramme!C$9&lt;$A107,-9.81-(0.601*Diagramme!C$7*(Diagramme!C$5/1000)^2*PI()/4*K106^2)/N106*1000,(Diagramme!C$3/1000000-Diagramme!C$1/1000000)*Diagramme!C$2*100000/(Diagramme!C$3/1000000-Diagramme!C$1/1000000+$A107*(Diagramme!C$4/1000)^2*PI()/4)*(Diagramme!C$4/1000)^2*PI()/4/(Diagramme!C$8*1000*(Diagramme!C$1/1000000-$A107*(Diagramme!C$4/1000)^2*PI()/4)+Diagramme!C$6/1000)-9.81-(0.601*Diagramme!C$7*(Diagramme!C$5/1000)^2*PI()/4*K106^2)/N106*1000)</f>
        <v>576.536882247739</v>
      </c>
      <c r="K107" s="30" t="n">
        <f aca="false">IF((K106^2+2*J107*($A107-$A106))&lt;0,0,SQRT(K106^2+2*J107*($A107-$A106)))</f>
        <v>28.3344919709667</v>
      </c>
      <c r="L107" s="30" t="n">
        <f aca="false">(L106+1000*2*($A107-$A106)/(K107+L106))</f>
        <v>53.8471239786211</v>
      </c>
      <c r="M107" s="31" t="n">
        <f aca="false">IF(J107=-9.81,0,(Diagramme!C$3/1000000-Diagramme!C$1/1000000)*Diagramme!C$2*100000/(Diagramme!C$3/1000000-Diagramme!C$1/1000000+$A107*(Diagramme!C$4/1000)^2*PI()/4)/100000)</f>
        <v>3.27991186486116</v>
      </c>
      <c r="N107" s="30" t="n">
        <f aca="false">IF(J107&lt;0,Diagramme!C$6,(Diagramme!C$8*1000*(Diagramme!C$1/1000000-$A107*(Diagramme!C$4/1000)^2*PI()/4)+Diagramme!C$6/1000)*1000)</f>
        <v>174.132771373071</v>
      </c>
      <c r="O107" s="32" t="n">
        <f aca="false">(0.601*Diagramme!C$7*(Diagramme!C$5/1000)^2*PI()/4*K106^2)</f>
        <v>0.956208177059666</v>
      </c>
      <c r="P107" s="30" t="n">
        <f aca="false">IF(Diagramme!D$9&lt;$A107,-9.81-(0.601*Diagramme!D$7*(Diagramme!D$5/1000)^2*PI()/4*Q106^2)/T106*1000,(Diagramme!D$3/1000000-Diagramme!D$1/1000000)*Diagramme!D$2*100000/(Diagramme!D$3/1000000-Diagramme!D$1/1000000+$A107*(Diagramme!D$4/1000)^2*PI()/4)*(Diagramme!D$4/1000)^2*PI()/4/(Diagramme!D$8*1000*(Diagramme!D$1/1000000-$A107*(Diagramme!D$4/1000)^2*PI()/4)+Diagramme!D$6/1000)-9.81-(0.601*Diagramme!D$7*(Diagramme!D$5/1000)^2*PI()/4*Q106^2)/T106*1000)</f>
        <v>707.279502903906</v>
      </c>
      <c r="Q107" s="30" t="n">
        <f aca="false">IF((Q106^2+2*P107*($A107-$A106))&lt;0,0,SQRT(Q106^2+2*P107*($A107-$A106)))</f>
        <v>34.0988982100156</v>
      </c>
      <c r="R107" s="30" t="n">
        <f aca="false">(R106+1000*2*($A107-$A106)/(Q107+R106))</f>
        <v>51.1261580218115</v>
      </c>
      <c r="S107" s="31" t="n">
        <f aca="false">IF(P107=-9.81,0,(Diagramme!D$3/1000000-Diagramme!D$1/1000000)*Diagramme!D$2*100000/(Diagramme!D$3/1000000-Diagramme!D$1/1000000+$A107*(Diagramme!D$4/1000)^2*PI()/4)/100000)</f>
        <v>7.60942776389312</v>
      </c>
      <c r="T107" s="30" t="n">
        <f aca="false">IF(P107&lt;0,Diagramme!D$6,(Diagramme!D$8*1000*(Diagramme!D$1/1000000-$A107*(Diagramme!D$4/1000)^2*PI()/4)+Diagramme!D$6/1000)*1000)</f>
        <v>330.132771373072</v>
      </c>
      <c r="U107" s="32" t="n">
        <f aca="false">(0.601*Diagramme!D$7*(Diagramme!D$5/1000)^2*PI()/4*Q106^2)</f>
        <v>2.34457974786996</v>
      </c>
      <c r="V107" s="30" t="n">
        <f aca="false">IF(Diagramme!E$9&lt;$A107,-9.81-(0.601*Diagramme!E$7*(Diagramme!E$5/1000)^2*PI()/4*W106^2)/Z106*1000,(Diagramme!E$3/1000000-Diagramme!E$1/1000000)*Diagramme!E$2*100000/(Diagramme!E$3/1000000-Diagramme!E$1/1000000+$A107*(Diagramme!E$4/1000)^2*PI()/4)*(Diagramme!E$4/1000)^2*PI()/4/(Diagramme!E$8*1000*(Diagramme!E$1/1000000-$A107*(Diagramme!E$4/1000)^2*PI()/4)+Diagramme!E$6/1000)-9.81-(0.601*Diagramme!E$7*(Diagramme!E$5/1000)^2*PI()/4*W106^2)/Z106*1000)</f>
        <v>348.796936008503</v>
      </c>
      <c r="W107" s="30" t="n">
        <f aca="false">IF((W106^2+2*V107*($A107-$A106))&lt;0,0,SQRT(W106^2+2*V107*($A107-$A106)))</f>
        <v>23.8980712925484</v>
      </c>
      <c r="X107" s="30" t="n">
        <f aca="false">(X106+1000*2*($A107-$A106)/(W107+X106))</f>
        <v>55.5222176682189</v>
      </c>
      <c r="Y107" s="31" t="n">
        <f aca="false">IF(V107=-9.81,0,(Diagramme!E$3/1000000-Diagramme!E$1/1000000)*Diagramme!E$2*100000/(Diagramme!E$3/1000000-Diagramme!E$1/1000000+$A107*(Diagramme!E$4/1000)^2*PI()/4)/100000)</f>
        <v>3.80471388194656</v>
      </c>
      <c r="Z107" s="30" t="n">
        <f aca="false">IF(V107&lt;0,Diagramme!E$6,(Diagramme!E$8*1000*(Diagramme!E$1/1000000-$A107*(Diagramme!E$4/1000)^2*PI()/4)+Diagramme!E$6/1000)*1000)</f>
        <v>330.132771373072</v>
      </c>
      <c r="AA107" s="32" t="n">
        <f aca="false">(0.601*Diagramme!E$7*(Diagramme!E$5/1000)^2*PI()/4*W106^2)</f>
        <v>1.15156535539848</v>
      </c>
    </row>
    <row r="108" customFormat="false" ht="12.75" hidden="false" customHeight="false" outlineLevel="0" collapsed="false">
      <c r="A108" s="26" t="n">
        <f aca="false">A107+A$3</f>
        <v>1.06</v>
      </c>
      <c r="B108" s="30" t="n">
        <f aca="false">IF(Diagramme!B$9&lt;$A108,-9.81-(0.601*Diagramme!B$7*(Diagramme!B$5/1000)^2*PI()/4*C107^2)/H107*1000,(Diagramme!B$3/1000000-Diagramme!B$1/1000000)*Diagramme!B$2*100000/(Diagramme!B$3/1000000-Diagramme!B$1/1000000+$A108*(Diagramme!B$4/1000)^2*PI()/4)*(Diagramme!B$4/1000)^2*PI()/4/(Diagramme!B$8*1000*(Diagramme!B$1/1000000-$A108*(Diagramme!B$4/1000)^2*PI()/4)+Diagramme!B$6/1000)-9.81-(0.601*Diagramme!B$7*(Diagramme!B$5/1000)^2*PI()/4*C107^2)/H107*1000)</f>
        <v>1180.19487490521</v>
      </c>
      <c r="C108" s="30" t="n">
        <f aca="false">IF((C107^2+2*B108*($A108-$A107))&lt;0,0,SQRT(C107^2+2*B108*($A108-$A107)))</f>
        <v>40.6176638386716</v>
      </c>
      <c r="D108" s="30" t="n">
        <f aca="false">0.98*SQRT(2*G108*100000/(Diagramme!$B$8*1000))</f>
        <v>35.4386254823535</v>
      </c>
      <c r="E108" s="30" t="str">
        <f aca="false">IF(D108&gt;C108,B108,"x")</f>
        <v>x</v>
      </c>
      <c r="F108" s="30" t="n">
        <f aca="false">(F107+1000*2*($A108-$A107)/(C108+F107))</f>
        <v>49.3489370442298</v>
      </c>
      <c r="G108" s="31" t="n">
        <f aca="false">IF(B108=-9.81,0,(Diagramme!B$3/1000000-Diagramme!B$1/1000000)*Diagramme!B$2*100000/(Diagramme!B$3/1000000-Diagramme!B$1/1000000+$A108*(Diagramme!B$4/1000)^2*PI()/4)/100000)</f>
        <v>6.53840158308263</v>
      </c>
      <c r="H108" s="30" t="n">
        <f aca="false">IF(B108&lt;0,Diagramme!B$6,(Diagramme!B$8*1000*(Diagramme!B$1/1000000-$A108*(Diagramme!B$4/1000)^2*PI()/4)+Diagramme!B$6/1000)*1000)</f>
        <v>170.991178719482</v>
      </c>
      <c r="I108" s="32" t="n">
        <f aca="false">(0.601*Diagramme!B$7*(Diagramme!B$5/1000)^2*PI()/4*C107^2)</f>
        <v>1.96505991489179</v>
      </c>
      <c r="J108" s="30" t="n">
        <f aca="false">IF(Diagramme!C$9&lt;$A108,-9.81-(0.601*Diagramme!C$7*(Diagramme!C$5/1000)^2*PI()/4*K107^2)/N107*1000,(Diagramme!C$3/1000000-Diagramme!C$1/1000000)*Diagramme!C$2*100000/(Diagramme!C$3/1000000-Diagramme!C$1/1000000+$A108*(Diagramme!C$4/1000)^2*PI()/4)*(Diagramme!C$4/1000)^2*PI()/4/(Diagramme!C$8*1000*(Diagramme!C$1/1000000-$A108*(Diagramme!C$4/1000)^2*PI()/4)+Diagramme!C$6/1000)-9.81-(0.601*Diagramme!C$7*(Diagramme!C$5/1000)^2*PI()/4*K107^2)/N107*1000)</f>
        <v>585.263579961767</v>
      </c>
      <c r="K108" s="30" t="n">
        <f aca="false">IF((K107^2+2*J108*($A108-$A107))&lt;0,0,SQRT(K107^2+2*J108*($A108-$A107)))</f>
        <v>28.5402996980062</v>
      </c>
      <c r="L108" s="30" t="n">
        <f aca="false">(L107+1000*2*($A108-$A107)/(K108+L107))</f>
        <v>54.0898794758497</v>
      </c>
      <c r="M108" s="31" t="n">
        <f aca="false">IF(J108=-9.81,0,(Diagramme!C$3/1000000-Diagramme!C$1/1000000)*Diagramme!C$2*100000/(Diagramme!C$3/1000000-Diagramme!C$1/1000000+$A108*(Diagramme!C$4/1000)^2*PI()/4)/100000)</f>
        <v>3.26920079154132</v>
      </c>
      <c r="N108" s="30" t="n">
        <f aca="false">IF(J108&lt;0,Diagramme!C$6,(Diagramme!C$8*1000*(Diagramme!C$1/1000000-$A108*(Diagramme!C$4/1000)^2*PI()/4)+Diagramme!C$6/1000)*1000)</f>
        <v>170.991178719482</v>
      </c>
      <c r="O108" s="32" t="n">
        <f aca="false">(0.601*Diagramme!C$7*(Diagramme!C$5/1000)^2*PI()/4*K107^2)</f>
        <v>0.970141715162829</v>
      </c>
      <c r="P108" s="30" t="n">
        <f aca="false">IF(Diagramme!D$9&lt;$A108,-9.81-(0.601*Diagramme!D$7*(Diagramme!D$5/1000)^2*PI()/4*Q107^2)/T107*1000,(Diagramme!D$3/1000000-Diagramme!D$1/1000000)*Diagramme!D$2*100000/(Diagramme!D$3/1000000-Diagramme!D$1/1000000+$A108*(Diagramme!D$4/1000)^2*PI()/4)*(Diagramme!D$4/1000)^2*PI()/4/(Diagramme!D$8*1000*(Diagramme!D$1/1000000-$A108*(Diagramme!D$4/1000)^2*PI()/4)+Diagramme!D$6/1000)-9.81-(0.601*Diagramme!D$7*(Diagramme!D$5/1000)^2*PI()/4*Q107^2)/T107*1000)</f>
        <v>712.421475070153</v>
      </c>
      <c r="Q108" s="30" t="n">
        <f aca="false">IF((Q107^2+2*P108*($A108-$A107))&lt;0,0,SQRT(Q107^2+2*P108*($A108-$A107)))</f>
        <v>34.3071900428818</v>
      </c>
      <c r="R108" s="30" t="n">
        <f aca="false">(R107+1000*2*($A108-$A107)/(Q108+R107))</f>
        <v>51.3602586447305</v>
      </c>
      <c r="S108" s="31" t="n">
        <f aca="false">IF(P108=-9.81,0,(Diagramme!D$3/1000000-Diagramme!D$1/1000000)*Diagramme!D$2*100000/(Diagramme!D$3/1000000-Diagramme!D$1/1000000+$A108*(Diagramme!D$4/1000)^2*PI()/4)/100000)</f>
        <v>7.59214246390571</v>
      </c>
      <c r="T108" s="30" t="n">
        <f aca="false">IF(P108&lt;0,Diagramme!D$6,(Diagramme!D$8*1000*(Diagramme!D$1/1000000-$A108*(Diagramme!D$4/1000)^2*PI()/4)+Diagramme!D$6/1000)*1000)</f>
        <v>326.991178719482</v>
      </c>
      <c r="U108" s="32" t="n">
        <f aca="false">(0.601*Diagramme!D$7*(Diagramme!D$5/1000)^2*PI()/4*Q107^2)</f>
        <v>2.37345470331721</v>
      </c>
      <c r="V108" s="30" t="n">
        <f aca="false">IF(Diagramme!E$9&lt;$A108,-9.81-(0.601*Diagramme!E$7*(Diagramme!E$5/1000)^2*PI()/4*W107^2)/Z107*1000,(Diagramme!E$3/1000000-Diagramme!E$1/1000000)*Diagramme!E$2*100000/(Diagramme!E$3/1000000-Diagramme!E$1/1000000+$A108*(Diagramme!E$4/1000)^2*PI()/4)*(Diagramme!E$4/1000)^2*PI()/4/(Diagramme!E$8*1000*(Diagramme!E$1/1000000-$A108*(Diagramme!E$4/1000)^2*PI()/4)+Diagramme!E$6/1000)-9.81-(0.601*Diagramme!E$7*(Diagramme!E$5/1000)^2*PI()/4*W107^2)/Z107*1000)</f>
        <v>351.36911272875</v>
      </c>
      <c r="W108" s="30" t="n">
        <f aca="false">IF((W107^2+2*V108*($A108-$A107))&lt;0,0,SQRT(W107^2+2*V108*($A108-$A107)))</f>
        <v>24.044650002824</v>
      </c>
      <c r="X108" s="30" t="n">
        <f aca="false">(X107+1000*2*($A108-$A107)/(W108+X107))</f>
        <v>55.7735785749054</v>
      </c>
      <c r="Y108" s="31" t="n">
        <f aca="false">IF(V108=-9.81,0,(Diagramme!E$3/1000000-Diagramme!E$1/1000000)*Diagramme!E$2*100000/(Diagramme!E$3/1000000-Diagramme!E$1/1000000+$A108*(Diagramme!E$4/1000)^2*PI()/4)/100000)</f>
        <v>3.79607123195285</v>
      </c>
      <c r="Z108" s="30" t="n">
        <f aca="false">IF(V108&lt;0,Diagramme!E$6,(Diagramme!E$8*1000*(Diagramme!E$1/1000000-$A108*(Diagramme!E$4/1000)^2*PI()/4)+Diagramme!E$6/1000)*1000)</f>
        <v>326.991178719482</v>
      </c>
      <c r="AA108" s="32" t="n">
        <f aca="false">(0.601*Diagramme!E$7*(Diagramme!E$5/1000)^2*PI()/4*W107^2)</f>
        <v>1.16580512333468</v>
      </c>
    </row>
    <row r="109" customFormat="false" ht="12.75" hidden="false" customHeight="false" outlineLevel="0" collapsed="false">
      <c r="A109" s="26" t="n">
        <f aca="false">A108+A$3</f>
        <v>1.07</v>
      </c>
      <c r="B109" s="30" t="n">
        <f aca="false">IF(Diagramme!B$9&lt;$A109,-9.81-(0.601*Diagramme!B$7*(Diagramme!B$5/1000)^2*PI()/4*C108^2)/H108*1000,(Diagramme!B$3/1000000-Diagramme!B$1/1000000)*Diagramme!B$2*100000/(Diagramme!B$3/1000000-Diagramme!B$1/1000000+$A109*(Diagramme!B$4/1000)^2*PI()/4)*(Diagramme!B$4/1000)^2*PI()/4/(Diagramme!B$8*1000*(Diagramme!B$1/1000000-$A109*(Diagramme!B$4/1000)^2*PI()/4)+Diagramme!B$6/1000)-9.81-(0.601*Diagramme!B$7*(Diagramme!B$5/1000)^2*PI()/4*C108^2)/H108*1000)</f>
        <v>1198.32150944988</v>
      </c>
      <c r="C109" s="30" t="n">
        <f aca="false">IF((C108^2+2*B109*($A109-$A108))&lt;0,0,SQRT(C108^2+2*B109*($A109-$A108)))</f>
        <v>40.9116248259627</v>
      </c>
      <c r="D109" s="30" t="n">
        <f aca="false">0.98*SQRT(2*G109*100000/(Diagramme!$B$8*1000))</f>
        <v>35.3809015927714</v>
      </c>
      <c r="E109" s="30" t="str">
        <f aca="false">IF(D109&gt;C109,B109,"x")</f>
        <v>x</v>
      </c>
      <c r="F109" s="30" t="n">
        <f aca="false">(F108+1000*2*($A109-$A108)/(C109+F108))</f>
        <v>49.5705177610523</v>
      </c>
      <c r="G109" s="31" t="n">
        <f aca="false">IF(B109=-9.81,0,(Diagramme!B$3/1000000-Diagramme!B$1/1000000)*Diagramme!B$2*100000/(Diagramme!B$3/1000000-Diagramme!B$1/1000000+$A109*(Diagramme!B$4/1000)^2*PI()/4)/100000)</f>
        <v>6.51711889586303</v>
      </c>
      <c r="H109" s="30" t="n">
        <f aca="false">IF(B109&lt;0,Diagramme!B$6,(Diagramme!B$8*1000*(Diagramme!B$1/1000000-$A109*(Diagramme!B$4/1000)^2*PI()/4)+Diagramme!B$6/1000)*1000)</f>
        <v>167.849586065892</v>
      </c>
      <c r="I109" s="32" t="n">
        <f aca="false">(0.601*Diagramme!B$7*(Diagramme!B$5/1000)^2*PI()/4*C108^2)</f>
        <v>1.99358244443845</v>
      </c>
      <c r="J109" s="30" t="n">
        <f aca="false">IF(Diagramme!C$9&lt;$A109,-9.81-(0.601*Diagramme!C$7*(Diagramme!C$5/1000)^2*PI()/4*K108^2)/N108*1000,(Diagramme!C$3/1000000-Diagramme!C$1/1000000)*Diagramme!C$2*100000/(Diagramme!C$3/1000000-Diagramme!C$1/1000000+$A109*(Diagramme!C$4/1000)^2*PI()/4)*(Diagramme!C$4/1000)^2*PI()/4/(Diagramme!C$8*1000*(Diagramme!C$1/1000000-$A109*(Diagramme!C$4/1000)^2*PI()/4)+Diagramme!C$6/1000)-9.81-(0.601*Diagramme!C$7*(Diagramme!C$5/1000)^2*PI()/4*K108^2)/N108*1000)</f>
        <v>594.328887534034</v>
      </c>
      <c r="K109" s="30" t="n">
        <f aca="false">IF((K108^2+2*J109*($A109-$A108))&lt;0,0,SQRT(K108^2+2*J109*($A109-$A108)))</f>
        <v>28.7477874731725</v>
      </c>
      <c r="L109" s="30" t="n">
        <f aca="false">(L108+1000*2*($A109-$A108)/(K109+L108))</f>
        <v>54.3313155367217</v>
      </c>
      <c r="M109" s="31" t="n">
        <f aca="false">IF(J109=-9.81,0,(Diagramme!C$3/1000000-Diagramme!C$1/1000000)*Diagramme!C$2*100000/(Diagramme!C$3/1000000-Diagramme!C$1/1000000+$A109*(Diagramme!C$4/1000)^2*PI()/4)/100000)</f>
        <v>3.25855944793151</v>
      </c>
      <c r="N109" s="30" t="n">
        <f aca="false">IF(J109&lt;0,Diagramme!C$6,(Diagramme!C$8*1000*(Diagramme!C$1/1000000-$A109*(Diagramme!C$4/1000)^2*PI()/4)+Diagramme!C$6/1000)*1000)</f>
        <v>167.849586065892</v>
      </c>
      <c r="O109" s="32" t="n">
        <f aca="false">(0.601*Diagramme!C$7*(Diagramme!C$5/1000)^2*PI()/4*K108^2)</f>
        <v>0.98428615698934</v>
      </c>
      <c r="P109" s="30" t="n">
        <f aca="false">IF(Diagramme!D$9&lt;$A109,-9.81-(0.601*Diagramme!D$7*(Diagramme!D$5/1000)^2*PI()/4*Q108^2)/T108*1000,(Diagramme!D$3/1000000-Diagramme!D$1/1000000)*Diagramme!D$2*100000/(Diagramme!D$3/1000000-Diagramme!D$1/1000000+$A109*(Diagramme!D$4/1000)^2*PI()/4)*(Diagramme!D$4/1000)^2*PI()/4/(Diagramme!D$8*1000*(Diagramme!D$1/1000000-$A109*(Diagramme!D$4/1000)^2*PI()/4)+Diagramme!D$6/1000)-9.81-(0.601*Diagramme!D$7*(Diagramme!D$5/1000)^2*PI()/4*Q108^2)/T108*1000)</f>
        <v>717.670196975977</v>
      </c>
      <c r="Q109" s="30" t="n">
        <f aca="false">IF((Q108^2+2*P109*($A109-$A108))&lt;0,0,SQRT(Q108^2+2*P109*($A109-$A108)))</f>
        <v>34.5157455747074</v>
      </c>
      <c r="R109" s="30" t="n">
        <f aca="false">(R108+1000*2*($A109-$A108)/(Q109+R108))</f>
        <v>51.5931525733871</v>
      </c>
      <c r="S109" s="31" t="n">
        <f aca="false">IF(P109=-9.81,0,(Diagramme!D$3/1000000-Diagramme!D$1/1000000)*Diagramme!D$2*100000/(Diagramme!D$3/1000000-Diagramme!D$1/1000000+$A109*(Diagramme!D$4/1000)^2*PI()/4)/100000)</f>
        <v>7.57493551525868</v>
      </c>
      <c r="T109" s="30" t="n">
        <f aca="false">IF(P109&lt;0,Diagramme!D$6,(Diagramme!D$8*1000*(Diagramme!D$1/1000000-$A109*(Diagramme!D$4/1000)^2*PI()/4)+Diagramme!D$6/1000)*1000)</f>
        <v>323.849586065892</v>
      </c>
      <c r="U109" s="32" t="n">
        <f aca="false">(0.601*Diagramme!D$7*(Diagramme!D$5/1000)^2*PI()/4*Q108^2)</f>
        <v>2.40253958173918</v>
      </c>
      <c r="V109" s="30" t="n">
        <f aca="false">IF(Diagramme!E$9&lt;$A109,-9.81-(0.601*Diagramme!E$7*(Diagramme!E$5/1000)^2*PI()/4*W108^2)/Z108*1000,(Diagramme!E$3/1000000-Diagramme!E$1/1000000)*Diagramme!E$2*100000/(Diagramme!E$3/1000000-Diagramme!E$1/1000000+$A109*(Diagramme!E$4/1000)^2*PI()/4)*(Diagramme!E$4/1000)^2*PI()/4/(Diagramme!E$8*1000*(Diagramme!E$1/1000000-$A109*(Diagramme!E$4/1000)^2*PI()/4)+Diagramme!E$6/1000)-9.81-(0.601*Diagramme!E$7*(Diagramme!E$5/1000)^2*PI()/4*W108^2)/Z108*1000)</f>
        <v>353.994687048407</v>
      </c>
      <c r="W109" s="30" t="n">
        <f aca="false">IF((W108^2+2*V109*($A109-$A108))&lt;0,0,SQRT(W108^2+2*V109*($A109-$A108)))</f>
        <v>24.1914259087651</v>
      </c>
      <c r="X109" s="30" t="n">
        <f aca="false">(X108+1000*2*($A109-$A108)/(W109+X108))</f>
        <v>56.0236879837542</v>
      </c>
      <c r="Y109" s="31" t="n">
        <f aca="false">IF(V109=-9.81,0,(Diagramme!E$3/1000000-Diagramme!E$1/1000000)*Diagramme!E$2*100000/(Diagramme!E$3/1000000-Diagramme!E$1/1000000+$A109*(Diagramme!E$4/1000)^2*PI()/4)/100000)</f>
        <v>3.78746775762934</v>
      </c>
      <c r="Z109" s="30" t="n">
        <f aca="false">IF(V109&lt;0,Diagramme!E$6,(Diagramme!E$8*1000*(Diagramme!E$1/1000000-$A109*(Diagramme!E$4/1000)^2*PI()/4)+Diagramme!E$6/1000)*1000)</f>
        <v>323.849586065892</v>
      </c>
      <c r="AA109" s="32" t="n">
        <f aca="false">(0.601*Diagramme!E$7*(Diagramme!E$5/1000)^2*PI()/4*W108^2)</f>
        <v>1.18014990136646</v>
      </c>
    </row>
    <row r="110" customFormat="false" ht="12.75" hidden="false" customHeight="false" outlineLevel="0" collapsed="false">
      <c r="A110" s="26" t="n">
        <f aca="false">A109+A$3</f>
        <v>1.08</v>
      </c>
      <c r="B110" s="30" t="n">
        <f aca="false">IF(Diagramme!B$9&lt;$A110,-9.81-(0.601*Diagramme!B$7*(Diagramme!B$5/1000)^2*PI()/4*C109^2)/H109*1000,(Diagramme!B$3/1000000-Diagramme!B$1/1000000)*Diagramme!B$2*100000/(Diagramme!B$3/1000000-Diagramme!B$1/1000000+$A110*(Diagramme!B$4/1000)^2*PI()/4)*(Diagramme!B$4/1000)^2*PI()/4/(Diagramme!B$8*1000*(Diagramme!B$1/1000000-$A110*(Diagramme!B$4/1000)^2*PI()/4)+Diagramme!B$6/1000)-9.81-(0.601*Diagramme!B$7*(Diagramme!B$5/1000)^2*PI()/4*C109^2)/H109*1000)</f>
        <v>1217.16362673726</v>
      </c>
      <c r="C110" s="30" t="n">
        <f aca="false">IF((C109^2+2*B110*($A110-$A109))&lt;0,0,SQRT(C109^2+2*B110*($A110-$A109)))</f>
        <v>41.2080613282774</v>
      </c>
      <c r="D110" s="30" t="n">
        <f aca="false">0.98*SQRT(2*G110*100000/(Diagramme!$B$8*1000))</f>
        <v>35.3234588565357</v>
      </c>
      <c r="E110" s="30" t="str">
        <f aca="false">IF(D110&gt;C110,B110,"x")</f>
        <v>x</v>
      </c>
      <c r="F110" s="30" t="n">
        <f aca="false">(F109+1000*2*($A110-$A109)/(C110+F109))</f>
        <v>49.7908340537354</v>
      </c>
      <c r="G110" s="31" t="n">
        <f aca="false">IF(B110=-9.81,0,(Diagramme!B$3/1000000-Diagramme!B$1/1000000)*Diagramme!B$2*100000/(Diagramme!B$3/1000000-Diagramme!B$1/1000000+$A110*(Diagramme!B$4/1000)^2*PI()/4)/100000)</f>
        <v>6.49597431064853</v>
      </c>
      <c r="H110" s="30" t="n">
        <f aca="false">IF(B110&lt;0,Diagramme!B$6,(Diagramme!B$8*1000*(Diagramme!B$1/1000000-$A110*(Diagramme!B$4/1000)^2*PI()/4)+Diagramme!B$6/1000)*1000)</f>
        <v>164.707993412302</v>
      </c>
      <c r="I110" s="32" t="n">
        <f aca="false">(0.601*Diagramme!B$7*(Diagramme!B$5/1000)^2*PI()/4*C109^2)</f>
        <v>2.02254305203508</v>
      </c>
      <c r="J110" s="30" t="n">
        <f aca="false">IF(Diagramme!C$9&lt;$A110,-9.81-(0.601*Diagramme!C$7*(Diagramme!C$5/1000)^2*PI()/4*K109^2)/N109*1000,(Diagramme!C$3/1000000-Diagramme!C$1/1000000)*Diagramme!C$2*100000/(Diagramme!C$3/1000000-Diagramme!C$1/1000000+$A110*(Diagramme!C$4/1000)^2*PI()/4)*(Diagramme!C$4/1000)^2*PI()/4/(Diagramme!C$8*1000*(Diagramme!C$1/1000000-$A110*(Diagramme!C$4/1000)^2*PI()/4)+Diagramme!C$6/1000)-9.81-(0.601*Diagramme!C$7*(Diagramme!C$5/1000)^2*PI()/4*K109^2)/N109*1000)</f>
        <v>603.752010694829</v>
      </c>
      <c r="K110" s="30" t="n">
        <f aca="false">IF((K109^2+2*J110*($A110-$A109))&lt;0,0,SQRT(K109^2+2*J110*($A110-$A109)))</f>
        <v>28.9570427498491</v>
      </c>
      <c r="L110" s="30" t="n">
        <f aca="false">(L109+1000*2*($A110-$A109)/(K110+L109))</f>
        <v>54.5714451348005</v>
      </c>
      <c r="M110" s="31" t="n">
        <f aca="false">IF(J110=-9.81,0,(Diagramme!C$3/1000000-Diagramme!C$1/1000000)*Diagramme!C$2*100000/(Diagramme!C$3/1000000-Diagramme!C$1/1000000+$A110*(Diagramme!C$4/1000)^2*PI()/4)/100000)</f>
        <v>3.24798715532426</v>
      </c>
      <c r="N110" s="30" t="n">
        <f aca="false">IF(J110&lt;0,Diagramme!C$6,(Diagramme!C$8*1000*(Diagramme!C$1/1000000-$A110*(Diagramme!C$4/1000)^2*PI()/4)+Diagramme!C$6/1000)*1000)</f>
        <v>164.707993412302</v>
      </c>
      <c r="O110" s="32" t="n">
        <f aca="false">(0.601*Diagramme!C$7*(Diagramme!C$5/1000)^2*PI()/4*K109^2)</f>
        <v>0.998649685941695</v>
      </c>
      <c r="P110" s="30" t="n">
        <f aca="false">IF(Diagramme!D$9&lt;$A110,-9.81-(0.601*Diagramme!D$7*(Diagramme!D$5/1000)^2*PI()/4*Q109^2)/T109*1000,(Diagramme!D$3/1000000-Diagramme!D$1/1000000)*Diagramme!D$2*100000/(Diagramme!D$3/1000000-Diagramme!D$1/1000000+$A110*(Diagramme!D$4/1000)^2*PI()/4)*(Diagramme!D$4/1000)^2*PI()/4/(Diagramme!D$8*1000*(Diagramme!D$1/1000000-$A110*(Diagramme!D$4/1000)^2*PI()/4)+Diagramme!D$6/1000)-9.81-(0.601*Diagramme!D$7*(Diagramme!D$5/1000)^2*PI()/4*Q109^2)/T109*1000)</f>
        <v>723.028741224468</v>
      </c>
      <c r="Q110" s="30" t="n">
        <f aca="false">IF((Q109^2+2*P110*($A110-$A109))&lt;0,0,SQRT(Q109^2+2*P110*($A110-$A109)))</f>
        <v>34.7245916808595</v>
      </c>
      <c r="R110" s="30" t="n">
        <f aca="false">(R109+1000*2*($A110-$A109)/(Q110+R109))</f>
        <v>51.8248546431388</v>
      </c>
      <c r="S110" s="31" t="n">
        <f aca="false">IF(P110=-9.81,0,(Diagramme!D$3/1000000-Diagramme!D$1/1000000)*Diagramme!D$2*100000/(Diagramme!D$3/1000000-Diagramme!D$1/1000000+$A110*(Diagramme!D$4/1000)^2*PI()/4)/100000)</f>
        <v>7.55780638642665</v>
      </c>
      <c r="T110" s="30" t="n">
        <f aca="false">IF(P110&lt;0,Diagramme!D$6,(Diagramme!D$8*1000*(Diagramme!D$1/1000000-$A110*(Diagramme!D$4/1000)^2*PI()/4)+Diagramme!D$6/1000)*1000)</f>
        <v>320.707993412302</v>
      </c>
      <c r="U110" s="32" t="n">
        <f aca="false">(0.601*Diagramme!D$7*(Diagramme!D$5/1000)^2*PI()/4*Q109^2)</f>
        <v>2.43183874123471</v>
      </c>
      <c r="V110" s="30" t="n">
        <f aca="false">IF(Diagramme!E$9&lt;$A110,-9.81-(0.601*Diagramme!E$7*(Diagramme!E$5/1000)^2*PI()/4*W109^2)/Z109*1000,(Diagramme!E$3/1000000-Diagramme!E$1/1000000)*Diagramme!E$2*100000/(Diagramme!E$3/1000000-Diagramme!E$1/1000000+$A110*(Diagramme!E$4/1000)^2*PI()/4)*(Diagramme!E$4/1000)^2*PI()/4/(Diagramme!E$8*1000*(Diagramme!E$1/1000000-$A110*(Diagramme!E$4/1000)^2*PI()/4)+Diagramme!E$6/1000)-9.81-(0.601*Diagramme!E$7*(Diagramme!E$5/1000)^2*PI()/4*W109^2)/Z109*1000)</f>
        <v>356.675195927638</v>
      </c>
      <c r="W110" s="30" t="n">
        <f aca="false">IF((W109^2+2*V110*($A110-$A109))&lt;0,0,SQRT(W109^2+2*V110*($A110-$A109)))</f>
        <v>24.338418013869</v>
      </c>
      <c r="X110" s="30" t="n">
        <f aca="false">(X109+1000*2*($A110-$A109)/(W110+X109))</f>
        <v>56.2725615013371</v>
      </c>
      <c r="Y110" s="31" t="n">
        <f aca="false">IF(V110=-9.81,0,(Diagramme!E$3/1000000-Diagramme!E$1/1000000)*Diagramme!E$2*100000/(Diagramme!E$3/1000000-Diagramme!E$1/1000000+$A110*(Diagramme!E$4/1000)^2*PI()/4)/100000)</f>
        <v>3.77890319321333</v>
      </c>
      <c r="Z110" s="30" t="n">
        <f aca="false">IF(V110&lt;0,Diagramme!E$6,(Diagramme!E$8*1000*(Diagramme!E$1/1000000-$A110*(Diagramme!E$4/1000)^2*PI()/4)+Diagramme!E$6/1000)*1000)</f>
        <v>320.707993412302</v>
      </c>
      <c r="AA110" s="32" t="n">
        <f aca="false">(0.601*Diagramme!E$7*(Diagramme!E$5/1000)^2*PI()/4*W109^2)</f>
        <v>1.19460186947117</v>
      </c>
    </row>
    <row r="111" customFormat="false" ht="12.75" hidden="false" customHeight="false" outlineLevel="0" collapsed="false">
      <c r="A111" s="26" t="n">
        <f aca="false">A110+A$3</f>
        <v>1.09</v>
      </c>
      <c r="B111" s="30" t="n">
        <f aca="false">IF(Diagramme!B$9&lt;$A111,-9.81-(0.601*Diagramme!B$7*(Diagramme!B$5/1000)^2*PI()/4*C110^2)/H110*1000,(Diagramme!B$3/1000000-Diagramme!B$1/1000000)*Diagramme!B$2*100000/(Diagramme!B$3/1000000-Diagramme!B$1/1000000+$A111*(Diagramme!B$4/1000)^2*PI()/4)*(Diagramme!B$4/1000)^2*PI()/4/(Diagramme!B$8*1000*(Diagramme!B$1/1000000-$A111*(Diagramme!B$4/1000)^2*PI()/4)+Diagramme!B$6/1000)-9.81-(0.601*Diagramme!B$7*(Diagramme!B$5/1000)^2*PI()/4*C110^2)/H110*1000)</f>
        <v>1236.7626165507</v>
      </c>
      <c r="C111" s="30" t="n">
        <f aca="false">IF((C110^2+2*B111*($A111-$A110))&lt;0,0,SQRT(C110^2+2*B111*($A111-$A110)))</f>
        <v>41.5071026544384</v>
      </c>
      <c r="D111" s="30" t="n">
        <f aca="false">0.98*SQRT(2*G111*100000/(Diagramme!$B$8*1000))</f>
        <v>35.266294998696</v>
      </c>
      <c r="E111" s="30" t="str">
        <f aca="false">IF(D111&gt;C111,B111,"x")</f>
        <v>x</v>
      </c>
      <c r="F111" s="30" t="n">
        <f aca="false">(F110+1000*2*($A111-$A110)/(C111+F110))</f>
        <v>50.0098970547311</v>
      </c>
      <c r="G111" s="31" t="n">
        <f aca="false">IF(B111=-9.81,0,(Diagramme!B$3/1000000-Diagramme!B$1/1000000)*Diagramme!B$2*100000/(Diagramme!B$3/1000000-Diagramme!B$1/1000000+$A111*(Diagramme!B$4/1000)^2*PI()/4)/100000)</f>
        <v>6.47496648758354</v>
      </c>
      <c r="H111" s="30" t="n">
        <f aca="false">IF(B111&lt;0,Diagramme!B$6,(Diagramme!B$8*1000*(Diagramme!B$1/1000000-$A111*(Diagramme!B$4/1000)^2*PI()/4)+Diagramme!B$6/1000)*1000)</f>
        <v>161.566400758712</v>
      </c>
      <c r="I111" s="32" t="n">
        <f aca="false">(0.601*Diagramme!B$7*(Diagramme!B$5/1000)^2*PI()/4*C110^2)</f>
        <v>2.05195902921386</v>
      </c>
      <c r="J111" s="30" t="n">
        <f aca="false">IF(Diagramme!C$9&lt;$A111,-9.81-(0.601*Diagramme!C$7*(Diagramme!C$5/1000)^2*PI()/4*K110^2)/N110*1000,(Diagramme!C$3/1000000-Diagramme!C$1/1000000)*Diagramme!C$2*100000/(Diagramme!C$3/1000000-Diagramme!C$1/1000000+$A111*(Diagramme!C$4/1000)^2*PI()/4)*(Diagramme!C$4/1000)^2*PI()/4/(Diagramme!C$8*1000*(Diagramme!C$1/1000000-$A111*(Diagramme!C$4/1000)^2*PI()/4)+Diagramme!C$6/1000)-9.81-(0.601*Diagramme!C$7*(Diagramme!C$5/1000)^2*PI()/4*K110^2)/N110*1000)</f>
        <v>613.553648571736</v>
      </c>
      <c r="K111" s="30" t="n">
        <f aca="false">IF((K110^2+2*J111*($A111-$A110))&lt;0,0,SQRT(K110^2+2*J111*($A111-$A110)))</f>
        <v>29.1681572573247</v>
      </c>
      <c r="L111" s="30" t="n">
        <f aca="false">(L110+1000*2*($A111-$A110)/(K111+L110))</f>
        <v>54.8102807565216</v>
      </c>
      <c r="M111" s="31" t="n">
        <f aca="false">IF(J111=-9.81,0,(Diagramme!C$3/1000000-Diagramme!C$1/1000000)*Diagramme!C$2*100000/(Diagramme!C$3/1000000-Diagramme!C$1/1000000+$A111*(Diagramme!C$4/1000)^2*PI()/4)/100000)</f>
        <v>3.23748324379177</v>
      </c>
      <c r="N111" s="30" t="n">
        <f aca="false">IF(J111&lt;0,Diagramme!C$6,(Diagramme!C$8*1000*(Diagramme!C$1/1000000-$A111*(Diagramme!C$4/1000)^2*PI()/4)+Diagramme!C$6/1000)*1000)</f>
        <v>161.566400758712</v>
      </c>
      <c r="O111" s="32" t="n">
        <f aca="false">(0.601*Diagramme!C$7*(Diagramme!C$5/1000)^2*PI()/4*K110^2)</f>
        <v>1.01324094957964</v>
      </c>
      <c r="P111" s="30" t="n">
        <f aca="false">IF(Diagramme!D$9&lt;$A111,-9.81-(0.601*Diagramme!D$7*(Diagramme!D$5/1000)^2*PI()/4*Q110^2)/T110*1000,(Diagramme!D$3/1000000-Diagramme!D$1/1000000)*Diagramme!D$2*100000/(Diagramme!D$3/1000000-Diagramme!D$1/1000000+$A111*(Diagramme!D$4/1000)^2*PI()/4)*(Diagramme!D$4/1000)^2*PI()/4/(Diagramme!D$8*1000*(Diagramme!D$1/1000000-$A111*(Diagramme!D$4/1000)^2*PI()/4)+Diagramme!D$6/1000)-9.81-(0.601*Diagramme!D$7*(Diagramme!D$5/1000)^2*PI()/4*Q110^2)/T110*1000)</f>
        <v>728.500302133549</v>
      </c>
      <c r="Q111" s="30" t="n">
        <f aca="false">IF((Q110^2+2*P111*($A111-$A110))&lt;0,0,SQRT(Q110^2+2*P111*($A111-$A110)))</f>
        <v>34.9337555015932</v>
      </c>
      <c r="R111" s="30" t="n">
        <f aca="false">(R110+1000*2*($A111-$A110)/(Q111+R110))</f>
        <v>52.0553793134468</v>
      </c>
      <c r="S111" s="31" t="n">
        <f aca="false">IF(P111=-9.81,0,(Diagramme!D$3/1000000-Diagramme!D$1/1000000)*Diagramme!D$2*100000/(Diagramme!D$3/1000000-Diagramme!D$1/1000000+$A111*(Diagramme!D$4/1000)^2*PI()/4)/100000)</f>
        <v>7.5407545506811</v>
      </c>
      <c r="T111" s="30" t="n">
        <f aca="false">IF(P111&lt;0,Diagramme!D$6,(Diagramme!D$8*1000*(Diagramme!D$1/1000000-$A111*(Diagramme!D$4/1000)^2*PI()/4)+Diagramme!D$6/1000)*1000)</f>
        <v>317.566400758712</v>
      </c>
      <c r="U111" s="32" t="n">
        <f aca="false">(0.601*Diagramme!D$7*(Diagramme!D$5/1000)^2*PI()/4*Q110^2)</f>
        <v>2.46135666534281</v>
      </c>
      <c r="V111" s="30" t="n">
        <f aca="false">IF(Diagramme!E$9&lt;$A111,-9.81-(0.601*Diagramme!E$7*(Diagramme!E$5/1000)^2*PI()/4*W110^2)/Z110*1000,(Diagramme!E$3/1000000-Diagramme!E$1/1000000)*Diagramme!E$2*100000/(Diagramme!E$3/1000000-Diagramme!E$1/1000000+$A111*(Diagramme!E$4/1000)^2*PI()/4)*(Diagramme!E$4/1000)^2*PI()/4/(Diagramme!E$8*1000*(Diagramme!E$1/1000000-$A111*(Diagramme!E$4/1000)^2*PI()/4)+Diagramme!E$6/1000)-9.81-(0.601*Diagramme!E$7*(Diagramme!E$5/1000)^2*PI()/4*W110^2)/Z110*1000)</f>
        <v>359.412237209746</v>
      </c>
      <c r="W111" s="30" t="n">
        <f aca="false">IF((W110^2+2*V111*($A111-$A110))&lt;0,0,SQRT(W110^2+2*V111*($A111-$A110)))</f>
        <v>24.4856455124634</v>
      </c>
      <c r="X111" s="30" t="n">
        <f aca="false">(X110+1000*2*($A111-$A110)/(W111+X110))</f>
        <v>56.5202143497539</v>
      </c>
      <c r="Y111" s="31" t="n">
        <f aca="false">IF(V111=-9.81,0,(Diagramme!E$3/1000000-Diagramme!E$1/1000000)*Diagramme!E$2*100000/(Diagramme!E$3/1000000-Diagramme!E$1/1000000+$A111*(Diagramme!E$4/1000)^2*PI()/4)/100000)</f>
        <v>3.77037727534055</v>
      </c>
      <c r="Z111" s="30" t="n">
        <f aca="false">IF(V111&lt;0,Diagramme!E$6,(Diagramme!E$8*1000*(Diagramme!E$1/1000000-$A111*(Diagramme!E$4/1000)^2*PI()/4)+Diagramme!E$6/1000)*1000)</f>
        <v>317.566400758712</v>
      </c>
      <c r="AA111" s="32" t="n">
        <f aca="false">(0.601*Diagramme!E$7*(Diagramme!E$5/1000)^2*PI()/4*W110^2)</f>
        <v>1.20916327037317</v>
      </c>
    </row>
    <row r="112" customFormat="false" ht="12.75" hidden="false" customHeight="false" outlineLevel="0" collapsed="false">
      <c r="A112" s="26" t="n">
        <f aca="false">A111+A$3</f>
        <v>1.1</v>
      </c>
      <c r="B112" s="30" t="n">
        <f aca="false">IF(Diagramme!B$9&lt;$A112,-9.81-(0.601*Diagramme!B$7*(Diagramme!B$5/1000)^2*PI()/4*C111^2)/H111*1000,(Diagramme!B$3/1000000-Diagramme!B$1/1000000)*Diagramme!B$2*100000/(Diagramme!B$3/1000000-Diagramme!B$1/1000000+$A112*(Diagramme!B$4/1000)^2*PI()/4)*(Diagramme!B$4/1000)^2*PI()/4/(Diagramme!B$8*1000*(Diagramme!B$1/1000000-$A112*(Diagramme!B$4/1000)^2*PI()/4)+Diagramme!B$6/1000)-9.81-(0.601*Diagramme!B$7*(Diagramme!B$5/1000)^2*PI()/4*C111^2)/H111*1000)</f>
        <v>1257.16315060423</v>
      </c>
      <c r="C112" s="30" t="n">
        <f aca="false">IF((C111^2+2*B112*($A112-$A111))&lt;0,0,SQRT(C111^2+2*B112*($A112-$A111)))</f>
        <v>41.8088846272915</v>
      </c>
      <c r="D112" s="30" t="n">
        <f aca="false">0.98*SQRT(2*G112*100000/(Diagramme!$B$8*1000))</f>
        <v>35.2094077699894</v>
      </c>
      <c r="E112" s="30" t="str">
        <f aca="false">IF(D112&gt;C112,B112,"x")</f>
        <v>x</v>
      </c>
      <c r="F112" s="30" t="n">
        <f aca="false">(F111+1000*2*($A112-$A111)/(C112+F111))</f>
        <v>50.2277174138517</v>
      </c>
      <c r="G112" s="31" t="n">
        <f aca="false">IF(B112=-9.81,0,(Diagramme!B$3/1000000-Diagramme!B$1/1000000)*Diagramme!B$2*100000/(Diagramme!B$3/1000000-Diagramme!B$1/1000000+$A112*(Diagramme!B$4/1000)^2*PI()/4)/100000)</f>
        <v>6.45409410408886</v>
      </c>
      <c r="H112" s="30" t="n">
        <f aca="false">IF(B112&lt;0,Diagramme!B$6,(Diagramme!B$8*1000*(Diagramme!B$1/1000000-$A112*(Diagramme!B$4/1000)^2*PI()/4)+Diagramme!B$6/1000)*1000)</f>
        <v>158.424808105122</v>
      </c>
      <c r="I112" s="32" t="n">
        <f aca="false">(0.601*Diagramme!B$7*(Diagramme!B$5/1000)^2*PI()/4*C111^2)</f>
        <v>2.08184866780054</v>
      </c>
      <c r="J112" s="30" t="n">
        <f aca="false">IF(Diagramme!C$9&lt;$A112,-9.81-(0.601*Diagramme!C$7*(Diagramme!C$5/1000)^2*PI()/4*K111^2)/N111*1000,(Diagramme!C$3/1000000-Diagramme!C$1/1000000)*Diagramme!C$2*100000/(Diagramme!C$3/1000000-Diagramme!C$1/1000000+$A112*(Diagramme!C$4/1000)^2*PI()/4)*(Diagramme!C$4/1000)^2*PI()/4/(Diagramme!C$8*1000*(Diagramme!C$1/1000000-$A112*(Diagramme!C$4/1000)^2*PI()/4)+Diagramme!C$6/1000)-9.81-(0.601*Diagramme!C$7*(Diagramme!C$5/1000)^2*PI()/4*K111^2)/N111*1000)</f>
        <v>623.75614158649</v>
      </c>
      <c r="K112" s="30" t="n">
        <f aca="false">IF((K111^2+2*J112*($A112-$A111))&lt;0,0,SQRT(K111^2+2*J112*($A112-$A111)))</f>
        <v>29.3812273504657</v>
      </c>
      <c r="L112" s="30" t="n">
        <f aca="false">(L111+1000*2*($A112-$A111)/(K112+L111))</f>
        <v>55.0478344059299</v>
      </c>
      <c r="M112" s="31" t="n">
        <f aca="false">IF(J112=-9.81,0,(Diagramme!C$3/1000000-Diagramme!C$1/1000000)*Diagramme!C$2*100000/(Diagramme!C$3/1000000-Diagramme!C$1/1000000+$A112*(Diagramme!C$4/1000)^2*PI()/4)/100000)</f>
        <v>3.22704705204443</v>
      </c>
      <c r="N112" s="30" t="n">
        <f aca="false">IF(J112&lt;0,Diagramme!C$6,(Diagramme!C$8*1000*(Diagramme!C$1/1000000-$A112*(Diagramme!C$4/1000)^2*PI()/4)+Diagramme!C$6/1000)*1000)</f>
        <v>158.424808105122</v>
      </c>
      <c r="O112" s="32" t="n">
        <f aca="false">(0.601*Diagramme!C$7*(Diagramme!C$5/1000)^2*PI()/4*K111^2)</f>
        <v>1.02806909571208</v>
      </c>
      <c r="P112" s="30" t="n">
        <f aca="false">IF(Diagramme!D$9&lt;$A112,-9.81-(0.601*Diagramme!D$7*(Diagramme!D$5/1000)^2*PI()/4*Q111^2)/T111*1000,(Diagramme!D$3/1000000-Diagramme!D$1/1000000)*Diagramme!D$2*100000/(Diagramme!D$3/1000000-Diagramme!D$1/1000000+$A112*(Diagramme!D$4/1000)^2*PI()/4)*(Diagramme!D$4/1000)^2*PI()/4/(Diagramme!D$8*1000*(Diagramme!D$1/1000000-$A112*(Diagramme!D$4/1000)^2*PI()/4)+Diagramme!D$6/1000)-9.81-(0.601*Diagramme!D$7*(Diagramme!D$5/1000)^2*PI()/4*Q111^2)/T111*1000)</f>
        <v>734.088201798027</v>
      </c>
      <c r="Q112" s="30" t="n">
        <f aca="false">IF((Q111^2+2*P112*($A112-$A111))&lt;0,0,SQRT(Q111^2+2*P112*($A112-$A111)))</f>
        <v>35.1432644681887</v>
      </c>
      <c r="R112" s="30" t="n">
        <f aca="false">(R111+1000*2*($A112-$A111)/(Q112+R111))</f>
        <v>52.2847406788608</v>
      </c>
      <c r="S112" s="31" t="n">
        <f aca="false">IF(P112=-9.81,0,(Diagramme!D$3/1000000-Diagramme!D$1/1000000)*Diagramme!D$2*100000/(Diagramme!D$3/1000000-Diagramme!D$1/1000000+$A112*(Diagramme!D$4/1000)^2*PI()/4)/100000)</f>
        <v>7.52377948603641</v>
      </c>
      <c r="T112" s="30" t="n">
        <f aca="false">IF(P112&lt;0,Diagramme!D$6,(Diagramme!D$8*1000*(Diagramme!D$1/1000000-$A112*(Diagramme!D$4/1000)^2*PI()/4)+Diagramme!D$6/1000)*1000)</f>
        <v>314.424808105123</v>
      </c>
      <c r="U112" s="32" t="n">
        <f aca="false">(0.601*Diagramme!D$7*(Diagramme!D$5/1000)^2*PI()/4*Q111^2)</f>
        <v>2.49109796801177</v>
      </c>
      <c r="V112" s="30" t="n">
        <f aca="false">IF(Diagramme!E$9&lt;$A112,-9.81-(0.601*Diagramme!E$7*(Diagramme!E$5/1000)^2*PI()/4*W111^2)/Z111*1000,(Diagramme!E$3/1000000-Diagramme!E$1/1000000)*Diagramme!E$2*100000/(Diagramme!E$3/1000000-Diagramme!E$1/1000000+$A112*(Diagramme!E$4/1000)^2*PI()/4)*(Diagramme!E$4/1000)^2*PI()/4/(Diagramme!E$8*1000*(Diagramme!E$1/1000000-$A112*(Diagramme!E$4/1000)^2*PI()/4)+Diagramme!E$6/1000)-9.81-(0.601*Diagramme!E$7*(Diagramme!E$5/1000)^2*PI()/4*W111^2)/Z111*1000)</f>
        <v>362.207472653471</v>
      </c>
      <c r="W112" s="30" t="n">
        <f aca="false">IF((W111^2+2*V112*($A112-$A111))&lt;0,0,SQRT(W111^2+2*V112*($A112-$A111)))</f>
        <v>24.6331278081994</v>
      </c>
      <c r="X112" s="30" t="n">
        <f aca="false">(X111+1000*2*($A112-$A111)/(W112+X111))</f>
        <v>56.7666613779129</v>
      </c>
      <c r="Y112" s="31" t="n">
        <f aca="false">IF(V112=-9.81,0,(Diagramme!E$3/1000000-Diagramme!E$1/1000000)*Diagramme!E$2*100000/(Diagramme!E$3/1000000-Diagramme!E$1/1000000+$A112*(Diagramme!E$4/1000)^2*PI()/4)/100000)</f>
        <v>3.7618897430182</v>
      </c>
      <c r="Z112" s="30" t="n">
        <f aca="false">IF(V112&lt;0,Diagramme!E$6,(Diagramme!E$8*1000*(Diagramme!E$1/1000000-$A112*(Diagramme!E$4/1000)^2*PI()/4)+Diagramme!E$6/1000)*1000)</f>
        <v>314.424808105123</v>
      </c>
      <c r="AA112" s="32" t="n">
        <f aca="false">(0.601*Diagramme!E$7*(Diagramme!E$5/1000)^2*PI()/4*W111^2)</f>
        <v>1.22383641202936</v>
      </c>
    </row>
    <row r="113" customFormat="false" ht="12.75" hidden="false" customHeight="false" outlineLevel="0" collapsed="false">
      <c r="A113" s="26" t="n">
        <f aca="false">A112+A$3</f>
        <v>1.11</v>
      </c>
      <c r="B113" s="30" t="n">
        <f aca="false">IF(Diagramme!B$9&lt;$A113,-9.81-(0.601*Diagramme!B$7*(Diagramme!B$5/1000)^2*PI()/4*C112^2)/H112*1000,(Diagramme!B$3/1000000-Diagramme!B$1/1000000)*Diagramme!B$2*100000/(Diagramme!B$3/1000000-Diagramme!B$1/1000000+$A113*(Diagramme!B$4/1000)^2*PI()/4)*(Diagramme!B$4/1000)^2*PI()/4/(Diagramme!B$8*1000*(Diagramme!B$1/1000000-$A113*(Diagramme!B$4/1000)^2*PI()/4)+Diagramme!B$6/1000)-9.81-(0.601*Diagramme!B$7*(Diagramme!B$5/1000)^2*PI()/4*C112^2)/H112*1000)</f>
        <v>1278.41351415264</v>
      </c>
      <c r="C113" s="30" t="n">
        <f aca="false">IF((C112^2+2*B113*($A113-$A112))&lt;0,0,SQRT(C112^2+2*B113*($A113-$A112)))</f>
        <v>42.1135501241729</v>
      </c>
      <c r="D113" s="30" t="n">
        <f aca="false">0.98*SQRT(2*G113*100000/(Diagramme!$B$8*1000))</f>
        <v>35.1527949464692</v>
      </c>
      <c r="E113" s="30" t="str">
        <f aca="false">IF(D113&gt;C113,B113,"x")</f>
        <v>x</v>
      </c>
      <c r="F113" s="30" t="n">
        <f aca="false">(F112+1000*2*($A113-$A112)/(C113+F112))</f>
        <v>50.4443053006464</v>
      </c>
      <c r="G113" s="31" t="n">
        <f aca="false">IF(B113=-9.81,0,(Diagramme!B$3/1000000-Diagramme!B$1/1000000)*Diagramme!B$2*100000/(Diagramme!B$3/1000000-Diagramme!B$1/1000000+$A113*(Diagramme!B$4/1000)^2*PI()/4)/100000)</f>
        <v>6.43335585458408</v>
      </c>
      <c r="H113" s="30" t="n">
        <f aca="false">IF(B113&lt;0,Diagramme!B$6,(Diagramme!B$8*1000*(Diagramme!B$1/1000000-$A113*(Diagramme!B$4/1000)^2*PI()/4)+Diagramme!B$6/1000)*1000)</f>
        <v>155.283215451533</v>
      </c>
      <c r="I113" s="32" t="n">
        <f aca="false">(0.601*Diagramme!B$7*(Diagramme!B$5/1000)^2*PI()/4*C112^2)</f>
        <v>2.11223133923094</v>
      </c>
      <c r="J113" s="30" t="n">
        <f aca="false">IF(Diagramme!C$9&lt;$A113,-9.81-(0.601*Diagramme!C$7*(Diagramme!C$5/1000)^2*PI()/4*K112^2)/N112*1000,(Diagramme!C$3/1000000-Diagramme!C$1/1000000)*Diagramme!C$2*100000/(Diagramme!C$3/1000000-Diagramme!C$1/1000000+$A113*(Diagramme!C$4/1000)^2*PI()/4)*(Diagramme!C$4/1000)^2*PI()/4/(Diagramme!C$8*1000*(Diagramme!C$1/1000000-$A113*(Diagramme!C$4/1000)^2*PI()/4)+Diagramme!C$6/1000)-9.81-(0.601*Diagramme!C$7*(Diagramme!C$5/1000)^2*PI()/4*K112^2)/N112*1000)</f>
        <v>634.383637292603</v>
      </c>
      <c r="K113" s="30" t="n">
        <f aca="false">IF((K112^2+2*J113*($A113-$A112))&lt;0,0,SQRT(K112^2+2*J113*($A113-$A112)))</f>
        <v>29.5963543931614</v>
      </c>
      <c r="L113" s="30" t="n">
        <f aca="false">(L112+1000*2*($A113-$A112)/(K113+L112))</f>
        <v>55.2841176084008</v>
      </c>
      <c r="M113" s="31" t="n">
        <f aca="false">IF(J113=-9.81,0,(Diagramme!C$3/1000000-Diagramme!C$1/1000000)*Diagramme!C$2*100000/(Diagramme!C$3/1000000-Diagramme!C$1/1000000+$A113*(Diagramme!C$4/1000)^2*PI()/4)/100000)</f>
        <v>3.21667792729204</v>
      </c>
      <c r="N113" s="30" t="n">
        <f aca="false">IF(J113&lt;0,Diagramme!C$6,(Diagramme!C$8*1000*(Diagramme!C$1/1000000-$A113*(Diagramme!C$4/1000)^2*PI()/4)+Diagramme!C$6/1000)*1000)</f>
        <v>155.283215451533</v>
      </c>
      <c r="O113" s="32" t="n">
        <f aca="false">(0.601*Diagramme!C$7*(Diagramme!C$5/1000)^2*PI()/4*K112^2)</f>
        <v>1.04314381206326</v>
      </c>
      <c r="P113" s="30" t="n">
        <f aca="false">IF(Diagramme!D$9&lt;$A113,-9.81-(0.601*Diagramme!D$7*(Diagramme!D$5/1000)^2*PI()/4*Q112^2)/T112*1000,(Diagramme!D$3/1000000-Diagramme!D$1/1000000)*Diagramme!D$2*100000/(Diagramme!D$3/1000000-Diagramme!D$1/1000000+$A113*(Diagramme!D$4/1000)^2*PI()/4)*(Diagramme!D$4/1000)^2*PI()/4/(Diagramme!D$8*1000*(Diagramme!D$1/1000000-$A113*(Diagramme!D$4/1000)^2*PI()/4)+Diagramme!D$6/1000)-9.81-(0.601*Diagramme!D$7*(Diagramme!D$5/1000)^2*PI()/4*Q112^2)/T112*1000)</f>
        <v>739.79589651817</v>
      </c>
      <c r="Q113" s="30" t="n">
        <f aca="false">IF((Q112^2+2*P113*($A113-$A112))&lt;0,0,SQRT(Q112^2+2*P113*($A113-$A112)))</f>
        <v>35.3531463297316</v>
      </c>
      <c r="R113" s="30" t="n">
        <f aca="false">(R112+1000*2*($A113-$A112)/(Q113+R112))</f>
        <v>52.5129524795177</v>
      </c>
      <c r="S113" s="31" t="n">
        <f aca="false">IF(P113=-9.81,0,(Diagramme!D$3/1000000-Diagramme!D$1/1000000)*Diagramme!D$2*100000/(Diagramme!D$3/1000000-Diagramme!D$1/1000000+$A113*(Diagramme!D$4/1000)^2*PI()/4)/100000)</f>
        <v>7.50688067519659</v>
      </c>
      <c r="T113" s="30" t="n">
        <f aca="false">IF(P113&lt;0,Diagramme!D$6,(Diagramme!D$8*1000*(Diagramme!D$1/1000000-$A113*(Diagramme!D$4/1000)^2*PI()/4)+Diagramme!D$6/1000)*1000)</f>
        <v>311.283215451533</v>
      </c>
      <c r="U113" s="32" t="n">
        <f aca="false">(0.601*Diagramme!D$7*(Diagramme!D$5/1000)^2*PI()/4*Q112^2)</f>
        <v>2.52106739881563</v>
      </c>
      <c r="V113" s="30" t="n">
        <f aca="false">IF(Diagramme!E$9&lt;$A113,-9.81-(0.601*Diagramme!E$7*(Diagramme!E$5/1000)^2*PI()/4*W112^2)/Z112*1000,(Diagramme!E$3/1000000-Diagramme!E$1/1000000)*Diagramme!E$2*100000/(Diagramme!E$3/1000000-Diagramme!E$1/1000000+$A113*(Diagramme!E$4/1000)^2*PI()/4)*(Diagramme!E$4/1000)^2*PI()/4/(Diagramme!E$8*1000*(Diagramme!E$1/1000000-$A113*(Diagramme!E$4/1000)^2*PI()/4)+Diagramme!E$6/1000)-9.81-(0.601*Diagramme!E$7*(Diagramme!E$5/1000)^2*PI()/4*W112^2)/Z112*1000)</f>
        <v>365.062631148616</v>
      </c>
      <c r="W113" s="30" t="n">
        <f aca="false">IF((W112^2+2*V113*($A113-$A112))&lt;0,0,SQRT(W112^2+2*V113*($A113-$A112)))</f>
        <v>24.7808845330037</v>
      </c>
      <c r="X113" s="30" t="n">
        <f aca="false">(X112+1000*2*($A113-$A112)/(W113+X112))</f>
        <v>57.0119170723252</v>
      </c>
      <c r="Y113" s="31" t="n">
        <f aca="false">IF(V113=-9.81,0,(Diagramme!E$3/1000000-Diagramme!E$1/1000000)*Diagramme!E$2*100000/(Diagramme!E$3/1000000-Diagramme!E$1/1000000+$A113*(Diagramme!E$4/1000)^2*PI()/4)/100000)</f>
        <v>3.7534403375983</v>
      </c>
      <c r="Z113" s="30" t="n">
        <f aca="false">IF(V113&lt;0,Diagramme!E$6,(Diagramme!E$8*1000*(Diagramme!E$1/1000000-$A113*(Diagramme!E$4/1000)^2*PI()/4)+Diagramme!E$6/1000)*1000)</f>
        <v>311.283215451533</v>
      </c>
      <c r="AA113" s="32" t="n">
        <f aca="false">(0.601*Diagramme!E$7*(Diagramme!E$5/1000)^2*PI()/4*W112^2)</f>
        <v>1.23862367023858</v>
      </c>
    </row>
    <row r="114" customFormat="false" ht="12.75" hidden="false" customHeight="false" outlineLevel="0" collapsed="false">
      <c r="A114" s="26" t="n">
        <f aca="false">A113+A$3</f>
        <v>1.12</v>
      </c>
      <c r="B114" s="30" t="n">
        <f aca="false">IF(Diagramme!B$9&lt;$A114,-9.81-(0.601*Diagramme!B$7*(Diagramme!B$5/1000)^2*PI()/4*C113^2)/H113*1000,(Diagramme!B$3/1000000-Diagramme!B$1/1000000)*Diagramme!B$2*100000/(Diagramme!B$3/1000000-Diagramme!B$1/1000000+$A114*(Diagramme!B$4/1000)^2*PI()/4)*(Diagramme!B$4/1000)^2*PI()/4/(Diagramme!B$8*1000*(Diagramme!B$1/1000000-$A114*(Diagramme!B$4/1000)^2*PI()/4)+Diagramme!B$6/1000)-9.81-(0.601*Diagramme!B$7*(Diagramme!B$5/1000)^2*PI()/4*C113^2)/H113*1000)</f>
        <v>1300.56597865913</v>
      </c>
      <c r="C114" s="30" t="n">
        <f aca="false">IF((C113^2+2*B114*($A114-$A113))&lt;0,0,SQRT(C113^2+2*B114*($A114-$A113)))</f>
        <v>42.4212496708243</v>
      </c>
      <c r="D114" s="30" t="n">
        <f aca="false">0.98*SQRT(2*G114*100000/(Diagramme!$B$8*1000))</f>
        <v>35.0964543291394</v>
      </c>
      <c r="E114" s="30" t="str">
        <f aca="false">IF(D114&gt;C114,B114,"x")</f>
        <v>x</v>
      </c>
      <c r="F114" s="30" t="n">
        <f aca="false">(F113+1000*2*($A114-$A113)/(C114+F113))</f>
        <v>50.6596704056753</v>
      </c>
      <c r="G114" s="31" t="n">
        <f aca="false">IF(B114=-9.81,0,(Diagramme!B$3/1000000-Diagramme!B$1/1000000)*Diagramme!B$2*100000/(Diagramme!B$3/1000000-Diagramme!B$1/1000000+$A114*(Diagramme!B$4/1000)^2*PI()/4)/100000)</f>
        <v>6.41275045021536</v>
      </c>
      <c r="H114" s="30" t="n">
        <f aca="false">IF(B114&lt;0,Diagramme!B$6,(Diagramme!B$8*1000*(Diagramme!B$1/1000000-$A114*(Diagramme!B$4/1000)^2*PI()/4)+Diagramme!B$6/1000)*1000)</f>
        <v>152.141622797943</v>
      </c>
      <c r="I114" s="32" t="n">
        <f aca="false">(0.601*Diagramme!B$7*(Diagramme!B$5/1000)^2*PI()/4*C113^2)</f>
        <v>2.14312758188171</v>
      </c>
      <c r="J114" s="30" t="n">
        <f aca="false">IF(Diagramme!C$9&lt;$A114,-9.81-(0.601*Diagramme!C$7*(Diagramme!C$5/1000)^2*PI()/4*K113^2)/N113*1000,(Diagramme!C$3/1000000-Diagramme!C$1/1000000)*Diagramme!C$2*100000/(Diagramme!C$3/1000000-Diagramme!C$1/1000000+$A114*(Diagramme!C$4/1000)^2*PI()/4)*(Diagramme!C$4/1000)^2*PI()/4/(Diagramme!C$8*1000*(Diagramme!C$1/1000000-$A114*(Diagramme!C$4/1000)^2*PI()/4)+Diagramme!C$6/1000)-9.81-(0.601*Diagramme!C$7*(Diagramme!C$5/1000)^2*PI()/4*K113^2)/N113*1000)</f>
        <v>645.462276745662</v>
      </c>
      <c r="K114" s="30" t="n">
        <f aca="false">IF((K113^2+2*J114*($A114-$A113))&lt;0,0,SQRT(K113^2+2*J114*($A114-$A113)))</f>
        <v>29.8136451796911</v>
      </c>
      <c r="L114" s="30" t="n">
        <f aca="false">(L113+1000*2*($A114-$A113)/(K114+L113))</f>
        <v>55.5191414133133</v>
      </c>
      <c r="M114" s="31" t="n">
        <f aca="false">IF(J114=-9.81,0,(Diagramme!C$3/1000000-Diagramme!C$1/1000000)*Diagramme!C$2*100000/(Diagramme!C$3/1000000-Diagramme!C$1/1000000+$A114*(Diagramme!C$4/1000)^2*PI()/4)/100000)</f>
        <v>3.20637522510768</v>
      </c>
      <c r="N114" s="30" t="n">
        <f aca="false">IF(J114&lt;0,Diagramme!C$6,(Diagramme!C$8*1000*(Diagramme!C$1/1000000-$A114*(Diagramme!C$4/1000)^2*PI()/4)+Diagramme!C$6/1000)*1000)</f>
        <v>152.141622797943</v>
      </c>
      <c r="O114" s="32" t="n">
        <f aca="false">(0.601*Diagramme!C$7*(Diagramme!C$5/1000)^2*PI()/4*K113^2)</f>
        <v>1.05847536994691</v>
      </c>
      <c r="P114" s="30" t="n">
        <f aca="false">IF(Diagramme!D$9&lt;$A114,-9.81-(0.601*Diagramme!D$7*(Diagramme!D$5/1000)^2*PI()/4*Q113^2)/T113*1000,(Diagramme!D$3/1000000-Diagramme!D$1/1000000)*Diagramme!D$2*100000/(Diagramme!D$3/1000000-Diagramme!D$1/1000000+$A114*(Diagramme!D$4/1000)^2*PI()/4)*(Diagramme!D$4/1000)^2*PI()/4/(Diagramme!D$8*1000*(Diagramme!D$1/1000000-$A114*(Diagramme!D$4/1000)^2*PI()/4)+Diagramme!D$6/1000)-9.81-(0.601*Diagramme!D$7*(Diagramme!D$5/1000)^2*PI()/4*Q113^2)/T113*1000)</f>
        <v>745.626983620932</v>
      </c>
      <c r="Q114" s="30" t="n">
        <f aca="false">IF((Q113^2+2*P114*($A114-$A113))&lt;0,0,SQRT(Q113^2+2*P114*($A114-$A113)))</f>
        <v>35.563429180604</v>
      </c>
      <c r="R114" s="30" t="n">
        <f aca="false">(R113+1000*2*($A114-$A113)/(Q114+R113))</f>
        <v>52.74002811118</v>
      </c>
      <c r="S114" s="31" t="n">
        <f aca="false">IF(P114=-9.81,0,(Diagramme!D$3/1000000-Diagramme!D$1/1000000)*Diagramme!D$2*100000/(Diagramme!D$3/1000000-Diagramme!D$1/1000000+$A114*(Diagramme!D$4/1000)^2*PI()/4)/100000)</f>
        <v>7.49005760550274</v>
      </c>
      <c r="T114" s="30" t="n">
        <f aca="false">IF(P114&lt;0,Diagramme!D$6,(Diagramme!D$8*1000*(Diagramme!D$1/1000000-$A114*(Diagramme!D$4/1000)^2*PI()/4)+Diagramme!D$6/1000)*1000)</f>
        <v>308.141622797943</v>
      </c>
      <c r="U114" s="32" t="n">
        <f aca="false">(0.601*Diagramme!D$7*(Diagramme!D$5/1000)^2*PI()/4*Q113^2)</f>
        <v>2.55126984843323</v>
      </c>
      <c r="V114" s="30" t="n">
        <f aca="false">IF(Diagramme!E$9&lt;$A114,-9.81-(0.601*Diagramme!E$7*(Diagramme!E$5/1000)^2*PI()/4*W113^2)/Z113*1000,(Diagramme!E$3/1000000-Diagramme!E$1/1000000)*Diagramme!E$2*100000/(Diagramme!E$3/1000000-Diagramme!E$1/1000000+$A114*(Diagramme!E$4/1000)^2*PI()/4)*(Diagramme!E$4/1000)^2*PI()/4/(Diagramme!E$8*1000*(Diagramme!E$1/1000000-$A114*(Diagramme!E$4/1000)^2*PI()/4)+Diagramme!E$6/1000)-9.81-(0.601*Diagramme!E$7*(Diagramme!E$5/1000)^2*PI()/4*W113^2)/Z113*1000)</f>
        <v>367.979512128096</v>
      </c>
      <c r="W114" s="30" t="n">
        <f aca="false">IF((W113^2+2*V114*($A114-$A113))&lt;0,0,SQRT(W113^2+2*V114*($A114-$A113)))</f>
        <v>24.9289355665384</v>
      </c>
      <c r="X114" s="30" t="n">
        <f aca="false">(X113+1000*2*($A114-$A113)/(W114+X113))</f>
        <v>57.2559955674337</v>
      </c>
      <c r="Y114" s="31" t="n">
        <f aca="false">IF(V114=-9.81,0,(Diagramme!E$3/1000000-Diagramme!E$1/1000000)*Diagramme!E$2*100000/(Diagramme!E$3/1000000-Diagramme!E$1/1000000+$A114*(Diagramme!E$4/1000)^2*PI()/4)/100000)</f>
        <v>3.74502880275137</v>
      </c>
      <c r="Z114" s="30" t="n">
        <f aca="false">IF(V114&lt;0,Diagramme!E$6,(Diagramme!E$8*1000*(Diagramme!E$1/1000000-$A114*(Diagramme!E$4/1000)^2*PI()/4)+Diagramme!E$6/1000)*1000)</f>
        <v>308.141622797943</v>
      </c>
      <c r="AA114" s="32" t="n">
        <f aca="false">(0.601*Diagramme!E$7*(Diagramme!E$5/1000)^2*PI()/4*W113^2)</f>
        <v>1.25352749138226</v>
      </c>
    </row>
    <row r="115" customFormat="false" ht="12.75" hidden="false" customHeight="false" outlineLevel="0" collapsed="false">
      <c r="A115" s="26" t="n">
        <f aca="false">A114+A$3</f>
        <v>1.13</v>
      </c>
      <c r="B115" s="30" t="n">
        <f aca="false">IF(Diagramme!B$9&lt;$A115,-9.81-(0.601*Diagramme!B$7*(Diagramme!B$5/1000)^2*PI()/4*C114^2)/H114*1000,(Diagramme!B$3/1000000-Diagramme!B$1/1000000)*Diagramme!B$2*100000/(Diagramme!B$3/1000000-Diagramme!B$1/1000000+$A115*(Diagramme!B$4/1000)^2*PI()/4)*(Diagramme!B$4/1000)^2*PI()/4/(Diagramme!B$8*1000*(Diagramme!B$1/1000000-$A115*(Diagramme!B$4/1000)^2*PI()/4)+Diagramme!B$6/1000)-9.81-(0.601*Diagramme!B$7*(Diagramme!B$5/1000)^2*PI()/4*C114^2)/H114*1000)</f>
        <v>1323.6772215771</v>
      </c>
      <c r="C115" s="30" t="n">
        <f aca="false">IF((C114^2+2*B115*($A115-$A114))&lt;0,0,SQRT(C114^2+2*B115*($A115-$A114)))</f>
        <v>42.7321420954526</v>
      </c>
      <c r="D115" s="30" t="n">
        <f aca="false">0.98*SQRT(2*G115*100000/(Diagramme!$B$8*1000))</f>
        <v>35.0403837435961</v>
      </c>
      <c r="E115" s="30" t="str">
        <f aca="false">IF(D115&gt;C115,B115,"x")</f>
        <v>x</v>
      </c>
      <c r="F115" s="30" t="n">
        <f aca="false">(F114+1000*2*($A115-$A114)/(C115+F114))</f>
        <v>50.8738219406373</v>
      </c>
      <c r="G115" s="31" t="n">
        <f aca="false">IF(B115=-9.81,0,(Diagramme!B$3/1000000-Diagramme!B$1/1000000)*Diagramme!B$2*100000/(Diagramme!B$3/1000000-Diagramme!B$1/1000000+$A115*(Diagramme!B$4/1000)^2*PI()/4)/100000)</f>
        <v>6.39227661858846</v>
      </c>
      <c r="H115" s="30" t="n">
        <f aca="false">IF(B115&lt;0,Diagramme!B$6,(Diagramme!B$8*1000*(Diagramme!B$1/1000000-$A115*(Diagramme!B$4/1000)^2*PI()/4)+Diagramme!B$6/1000)*1000)</f>
        <v>149.000030144353</v>
      </c>
      <c r="I115" s="32" t="n">
        <f aca="false">(0.601*Diagramme!B$7*(Diagramme!B$5/1000)^2*PI()/4*C114^2)</f>
        <v>2.17455919740763</v>
      </c>
      <c r="J115" s="30" t="n">
        <f aca="false">IF(Diagramme!C$9&lt;$A115,-9.81-(0.601*Diagramme!C$7*(Diagramme!C$5/1000)^2*PI()/4*K114^2)/N114*1000,(Diagramme!C$3/1000000-Diagramme!C$1/1000000)*Diagramme!C$2*100000/(Diagramme!C$3/1000000-Diagramme!C$1/1000000+$A115*(Diagramme!C$4/1000)^2*PI()/4)*(Diagramme!C$4/1000)^2*PI()/4/(Diagramme!C$8*1000*(Diagramme!C$1/1000000-$A115*(Diagramme!C$4/1000)^2*PI()/4)+Diagramme!C$6/1000)-9.81-(0.601*Diagramme!C$7*(Diagramme!C$5/1000)^2*PI()/4*K114^2)/N114*1000)</f>
        <v>657.020404435264</v>
      </c>
      <c r="K115" s="30" t="n">
        <f aca="false">IF((K114^2+2*J115*($A115-$A114))&lt;0,0,SQRT(K114^2+2*J115*($A115-$A114)))</f>
        <v>30.0332123987632</v>
      </c>
      <c r="L115" s="30" t="n">
        <f aca="false">(L114+1000*2*($A115-$A114)/(K115+L114))</f>
        <v>55.752916395635</v>
      </c>
      <c r="M115" s="31" t="n">
        <f aca="false">IF(J115=-9.81,0,(Diagramme!C$3/1000000-Diagramme!C$1/1000000)*Diagramme!C$2*100000/(Diagramme!C$3/1000000-Diagramme!C$1/1000000+$A115*(Diagramme!C$4/1000)^2*PI()/4)/100000)</f>
        <v>3.19613830929423</v>
      </c>
      <c r="N115" s="30" t="n">
        <f aca="false">IF(J115&lt;0,Diagramme!C$6,(Diagramme!C$8*1000*(Diagramme!C$1/1000000-$A115*(Diagramme!C$4/1000)^2*PI()/4)+Diagramme!C$6/1000)*1000)</f>
        <v>149.000030144353</v>
      </c>
      <c r="O115" s="32" t="n">
        <f aca="false">(0.601*Diagramme!C$7*(Diagramme!C$5/1000)^2*PI()/4*K114^2)</f>
        <v>1.07407467244448</v>
      </c>
      <c r="P115" s="30" t="n">
        <f aca="false">IF(Diagramme!D$9&lt;$A115,-9.81-(0.601*Diagramme!D$7*(Diagramme!D$5/1000)^2*PI()/4*Q114^2)/T114*1000,(Diagramme!D$3/1000000-Diagramme!D$1/1000000)*Diagramme!D$2*100000/(Diagramme!D$3/1000000-Diagramme!D$1/1000000+$A115*(Diagramme!D$4/1000)^2*PI()/4)*(Diagramme!D$4/1000)^2*PI()/4/(Diagramme!D$8*1000*(Diagramme!D$1/1000000-$A115*(Diagramme!D$4/1000)^2*PI()/4)+Diagramme!D$6/1000)-9.81-(0.601*Diagramme!D$7*(Diagramme!D$5/1000)^2*PI()/4*Q114^2)/T114*1000)</f>
        <v>751.58520870211</v>
      </c>
      <c r="Q115" s="30" t="n">
        <f aca="false">IF((Q114^2+2*P115*($A115-$A114))&lt;0,0,SQRT(Q114^2+2*P115*($A115-$A114)))</f>
        <v>35.7741414887608</v>
      </c>
      <c r="R115" s="30" t="n">
        <f aca="false">(R114+1000*2*($A115-$A114)/(Q115+R114))</f>
        <v>52.9659806348312</v>
      </c>
      <c r="S115" s="31" t="n">
        <f aca="false">IF(P115=-9.81,0,(Diagramme!D$3/1000000-Diagramme!D$1/1000000)*Diagramme!D$2*100000/(Diagramme!D$3/1000000-Diagramme!D$1/1000000+$A115*(Diagramme!D$4/1000)^2*PI()/4)/100000)</f>
        <v>7.4733097688812</v>
      </c>
      <c r="T115" s="30" t="n">
        <f aca="false">IF(P115&lt;0,Diagramme!D$6,(Diagramme!D$8*1000*(Diagramme!D$1/1000000-$A115*(Diagramme!D$4/1000)^2*PI()/4)+Diagramme!D$6/1000)*1000)</f>
        <v>305.000030144353</v>
      </c>
      <c r="U115" s="32" t="n">
        <f aca="false">(0.601*Diagramme!D$7*(Diagramme!D$5/1000)^2*PI()/4*Q114^2)</f>
        <v>2.58171035440566</v>
      </c>
      <c r="V115" s="30" t="n">
        <f aca="false">IF(Diagramme!E$9&lt;$A115,-9.81-(0.601*Diagramme!E$7*(Diagramme!E$5/1000)^2*PI()/4*W114^2)/Z114*1000,(Diagramme!E$3/1000000-Diagramme!E$1/1000000)*Diagramme!E$2*100000/(Diagramme!E$3/1000000-Diagramme!E$1/1000000+$A115*(Diagramme!E$4/1000)^2*PI()/4)*(Diagramme!E$4/1000)^2*PI()/4/(Diagramme!E$8*1000*(Diagramme!E$1/1000000-$A115*(Diagramme!E$4/1000)^2*PI()/4)+Diagramme!E$6/1000)-9.81-(0.601*Diagramme!E$7*(Diagramme!E$5/1000)^2*PI()/4*W114^2)/Z114*1000)</f>
        <v>370.959989190519</v>
      </c>
      <c r="W115" s="30" t="n">
        <f aca="false">IF((W114^2+2*V115*($A115-$A114))&lt;0,0,SQRT(W114^2+2*V115*($A115-$A114)))</f>
        <v>25.0773010562228</v>
      </c>
      <c r="X115" s="30" t="n">
        <f aca="false">(X114+1000*2*($A115-$A114)/(W115+X114))</f>
        <v>57.4989106554985</v>
      </c>
      <c r="Y115" s="31" t="n">
        <f aca="false">IF(V115=-9.81,0,(Diagramme!E$3/1000000-Diagramme!E$1/1000000)*Diagramme!E$2*100000/(Diagramme!E$3/1000000-Diagramme!E$1/1000000+$A115*(Diagramme!E$4/1000)^2*PI()/4)/100000)</f>
        <v>3.7366548844406</v>
      </c>
      <c r="Z115" s="30" t="n">
        <f aca="false">IF(V115&lt;0,Diagramme!E$6,(Diagramme!E$8*1000*(Diagramme!E$1/1000000-$A115*(Diagramme!E$4/1000)^2*PI()/4)+Diagramme!E$6/1000)*1000)</f>
        <v>305.000030144353</v>
      </c>
      <c r="AA115" s="32" t="n">
        <f aca="false">(0.601*Diagramme!E$7*(Diagramme!E$5/1000)^2*PI()/4*W114^2)</f>
        <v>1.26855039530436</v>
      </c>
    </row>
    <row r="116" customFormat="false" ht="12.75" hidden="false" customHeight="false" outlineLevel="0" collapsed="false">
      <c r="A116" s="26" t="n">
        <f aca="false">A115+A$3</f>
        <v>1.14</v>
      </c>
      <c r="B116" s="30" t="n">
        <f aca="false">IF(Diagramme!B$9&lt;$A116,-9.81-(0.601*Diagramme!B$7*(Diagramme!B$5/1000)^2*PI()/4*C115^2)/H115*1000,(Diagramme!B$3/1000000-Diagramme!B$1/1000000)*Diagramme!B$2*100000/(Diagramme!B$3/1000000-Diagramme!B$1/1000000+$A116*(Diagramme!B$4/1000)^2*PI()/4)*(Diagramme!B$4/1000)^2*PI()/4/(Diagramme!B$8*1000*(Diagramme!B$1/1000000-$A116*(Diagramme!B$4/1000)^2*PI()/4)+Diagramme!B$6/1000)-9.81-(0.601*Diagramme!B$7*(Diagramme!B$5/1000)^2*PI()/4*C115^2)/H115*1000)</f>
        <v>1347.80880034635</v>
      </c>
      <c r="C116" s="30" t="n">
        <f aca="false">IF((C115^2+2*B116*($A116-$A115))&lt;0,0,SQRT(C115^2+2*B116*($A116-$A115)))</f>
        <v>43.0463952506232</v>
      </c>
      <c r="D116" s="30" t="n">
        <f aca="false">0.98*SQRT(2*G116*100000/(Diagramme!$B$8*1000))</f>
        <v>34.9845810396749</v>
      </c>
      <c r="E116" s="30" t="str">
        <f aca="false">IF(D116&gt;C116,B116,"x")</f>
        <v>x</v>
      </c>
      <c r="F116" s="30" t="n">
        <f aca="false">(F115+1000*2*($A116-$A115)/(C116+F115))</f>
        <v>51.0867686372923</v>
      </c>
      <c r="G116" s="31" t="n">
        <f aca="false">IF(B116=-9.81,0,(Diagramme!B$3/1000000-Diagramme!B$1/1000000)*Diagramme!B$2*100000/(Diagramme!B$3/1000000-Diagramme!B$1/1000000+$A116*(Diagramme!B$4/1000)^2*PI()/4)/100000)</f>
        <v>6.37193310350677</v>
      </c>
      <c r="H116" s="30" t="n">
        <f aca="false">IF(B116&lt;0,Diagramme!B$6,(Diagramme!B$8*1000*(Diagramme!B$1/1000000-$A116*(Diagramme!B$4/1000)^2*PI()/4)+Diagramme!B$6/1000)*1000)</f>
        <v>145.858437490763</v>
      </c>
      <c r="I116" s="32" t="n">
        <f aca="false">(0.601*Diagramme!B$7*(Diagramme!B$5/1000)^2*PI()/4*C115^2)</f>
        <v>2.206549357224</v>
      </c>
      <c r="J116" s="30" t="n">
        <f aca="false">IF(Diagramme!C$9&lt;$A116,-9.81-(0.601*Diagramme!C$7*(Diagramme!C$5/1000)^2*PI()/4*K115^2)/N115*1000,(Diagramme!C$3/1000000-Diagramme!C$1/1000000)*Diagramme!C$2*100000/(Diagramme!C$3/1000000-Diagramme!C$1/1000000+$A116*(Diagramme!C$4/1000)^2*PI()/4)*(Diagramme!C$4/1000)^2*PI()/4/(Diagramme!C$8*1000*(Diagramme!C$1/1000000-$A116*(Diagramme!C$4/1000)^2*PI()/4)+Diagramme!C$6/1000)-9.81-(0.601*Diagramme!C$7*(Diagramme!C$5/1000)^2*PI()/4*K115^2)/N115*1000)</f>
        <v>669.088805329283</v>
      </c>
      <c r="K116" s="30" t="n">
        <f aca="false">IF((K115^2+2*J116*($A116-$A115))&lt;0,0,SQRT(K115^2+2*J116*($A116-$A115)))</f>
        <v>30.2551751456806</v>
      </c>
      <c r="L116" s="30" t="n">
        <f aca="false">(L115+1000*2*($A116-$A115)/(K116+L115))</f>
        <v>55.9854526563703</v>
      </c>
      <c r="M116" s="31" t="n">
        <f aca="false">IF(J116=-9.81,0,(Diagramme!C$3/1000000-Diagramme!C$1/1000000)*Diagramme!C$2*100000/(Diagramme!C$3/1000000-Diagramme!C$1/1000000+$A116*(Diagramme!C$4/1000)^2*PI()/4)/100000)</f>
        <v>3.18596655175338</v>
      </c>
      <c r="N116" s="30" t="n">
        <f aca="false">IF(J116&lt;0,Diagramme!C$6,(Diagramme!C$8*1000*(Diagramme!C$1/1000000-$A116*(Diagramme!C$4/1000)^2*PI()/4)+Diagramme!C$6/1000)*1000)</f>
        <v>145.858437490763</v>
      </c>
      <c r="O116" s="32" t="n">
        <f aca="false">(0.601*Diagramme!C$7*(Diagramme!C$5/1000)^2*PI()/4*K115^2)</f>
        <v>1.08995330765696</v>
      </c>
      <c r="P116" s="30" t="n">
        <f aca="false">IF(Diagramme!D$9&lt;$A116,-9.81-(0.601*Diagramme!D$7*(Diagramme!D$5/1000)^2*PI()/4*Q115^2)/T115*1000,(Diagramme!D$3/1000000-Diagramme!D$1/1000000)*Diagramme!D$2*100000/(Diagramme!D$3/1000000-Diagramme!D$1/1000000+$A116*(Diagramme!D$4/1000)^2*PI()/4)*(Diagramme!D$4/1000)^2*PI()/4/(Diagramme!D$8*1000*(Diagramme!D$1/1000000-$A116*(Diagramme!D$4/1000)^2*PI()/4)+Diagramme!D$6/1000)-9.81-(0.601*Diagramme!D$7*(Diagramme!D$5/1000)^2*PI()/4*Q115^2)/T115*1000)</f>
        <v>757.674473320035</v>
      </c>
      <c r="Q116" s="30" t="n">
        <f aca="false">IF((Q115^2+2*P116*($A116-$A115))&lt;0,0,SQRT(Q115^2+2*P116*($A116-$A115)))</f>
        <v>35.9853121248695</v>
      </c>
      <c r="R116" s="30" t="n">
        <f aca="false">(R115+1000*2*($A116-$A115)/(Q116+R115))</f>
        <v>53.1908227858501</v>
      </c>
      <c r="S116" s="31" t="n">
        <f aca="false">IF(P116=-9.81,0,(Diagramme!D$3/1000000-Diagramme!D$1/1000000)*Diagramme!D$2*100000/(Diagramme!D$3/1000000-Diagramme!D$1/1000000+$A116*(Diagramme!D$4/1000)^2*PI()/4)/100000)</f>
        <v>7.4566366617924</v>
      </c>
      <c r="T116" s="30" t="n">
        <f aca="false">IF(P116&lt;0,Diagramme!D$6,(Diagramme!D$8*1000*(Diagramme!D$1/1000000-$A116*(Diagramme!D$4/1000)^2*PI()/4)+Diagramme!D$6/1000)*1000)</f>
        <v>301.858437490763</v>
      </c>
      <c r="U116" s="32" t="n">
        <f aca="false">(0.601*Diagramme!D$7*(Diagramme!D$5/1000)^2*PI()/4*Q115^2)</f>
        <v>2.61239410718936</v>
      </c>
      <c r="V116" s="30" t="n">
        <f aca="false">IF(Diagramme!E$9&lt;$A116,-9.81-(0.601*Diagramme!E$7*(Diagramme!E$5/1000)^2*PI()/4*W115^2)/Z115*1000,(Diagramme!E$3/1000000-Diagramme!E$1/1000000)*Diagramme!E$2*100000/(Diagramme!E$3/1000000-Diagramme!E$1/1000000+$A116*(Diagramme!E$4/1000)^2*PI()/4)*(Diagramme!E$4/1000)^2*PI()/4/(Diagramme!E$8*1000*(Diagramme!E$1/1000000-$A116*(Diagramme!E$4/1000)^2*PI()/4)+Diagramme!E$6/1000)-9.81-(0.601*Diagramme!E$7*(Diagramme!E$5/1000)^2*PI()/4*W115^2)/Z115*1000)</f>
        <v>374.006013948646</v>
      </c>
      <c r="W116" s="30" t="n">
        <f aca="false">IF((W115^2+2*V116*($A116-$A115))&lt;0,0,SQRT(W115^2+2*V116*($A116-$A115)))</f>
        <v>25.2260014378697</v>
      </c>
      <c r="X116" s="30" t="n">
        <f aca="false">(X115+1000*2*($A116-$A115)/(W116+X115))</f>
        <v>57.7406757960577</v>
      </c>
      <c r="Y116" s="31" t="n">
        <f aca="false">IF(V116=-9.81,0,(Diagramme!E$3/1000000-Diagramme!E$1/1000000)*Diagramme!E$2*100000/(Diagramme!E$3/1000000-Diagramme!E$1/1000000+$A116*(Diagramme!E$4/1000)^2*PI()/4)/100000)</f>
        <v>3.7283183308962</v>
      </c>
      <c r="Z116" s="30" t="n">
        <f aca="false">IF(V116&lt;0,Diagramme!E$6,(Diagramme!E$8*1000*(Diagramme!E$1/1000000-$A116*(Diagramme!E$4/1000)^2*PI()/4)+Diagramme!E$6/1000)*1000)</f>
        <v>301.858437490763</v>
      </c>
      <c r="AA116" s="32" t="n">
        <f aca="false">(0.601*Diagramme!E$7*(Diagramme!E$5/1000)^2*PI()/4*W115^2)</f>
        <v>1.28369497833923</v>
      </c>
    </row>
    <row r="117" customFormat="false" ht="12.75" hidden="false" customHeight="false" outlineLevel="0" collapsed="false">
      <c r="A117" s="26" t="n">
        <f aca="false">A116+A$3</f>
        <v>1.15</v>
      </c>
      <c r="B117" s="30" t="n">
        <f aca="false">IF(Diagramme!B$9&lt;$A117,-9.81-(0.601*Diagramme!B$7*(Diagramme!B$5/1000)^2*PI()/4*C116^2)/H116*1000,(Diagramme!B$3/1000000-Diagramme!B$1/1000000)*Diagramme!B$2*100000/(Diagramme!B$3/1000000-Diagramme!B$1/1000000+$A117*(Diagramme!B$4/1000)^2*PI()/4)*(Diagramme!B$4/1000)^2*PI()/4/(Diagramme!B$8*1000*(Diagramme!B$1/1000000-$A117*(Diagramme!B$4/1000)^2*PI()/4)+Diagramme!B$6/1000)-9.81-(0.601*Diagramme!B$7*(Diagramme!B$5/1000)^2*PI()/4*C116^2)/H116*1000)</f>
        <v>1373.02768895346</v>
      </c>
      <c r="C117" s="30" t="n">
        <f aca="false">IF((C116^2+2*B117*($A117-$A116))&lt;0,0,SQRT(C116^2+2*B117*($A117-$A116)))</f>
        <v>43.3641868118375</v>
      </c>
      <c r="D117" s="30" t="n">
        <f aca="false">0.98*SQRT(2*G117*100000/(Diagramme!$B$8*1000))</f>
        <v>34.9290440911048</v>
      </c>
      <c r="E117" s="30" t="str">
        <f aca="false">IF(D117&gt;C117,B117,"x")</f>
        <v>x</v>
      </c>
      <c r="F117" s="30" t="n">
        <f aca="false">(F116+1000*2*($A117-$A116)/(C117+F116))</f>
        <v>51.2985187451117</v>
      </c>
      <c r="G117" s="31" t="n">
        <f aca="false">IF(B117=-9.81,0,(Diagramme!B$3/1000000-Diagramme!B$1/1000000)*Diagramme!B$2*100000/(Diagramme!B$3/1000000-Diagramme!B$1/1000000+$A117*(Diagramme!B$4/1000)^2*PI()/4)/100000)</f>
        <v>6.35171866471441</v>
      </c>
      <c r="H117" s="30" t="n">
        <f aca="false">IF(B117&lt;0,Diagramme!B$6,(Diagramme!B$8*1000*(Diagramme!B$1/1000000-$A117*(Diagramme!B$4/1000)^2*PI()/4)+Diagramme!B$6/1000)*1000)</f>
        <v>142.716844837174</v>
      </c>
      <c r="I117" s="32" t="n">
        <f aca="false">(0.601*Diagramme!B$7*(Diagramme!B$5/1000)^2*PI()/4*C116^2)</f>
        <v>2.23912272044438</v>
      </c>
      <c r="J117" s="30" t="n">
        <f aca="false">IF(Diagramme!C$9&lt;$A117,-9.81-(0.601*Diagramme!C$7*(Diagramme!C$5/1000)^2*PI()/4*K116^2)/N116*1000,(Diagramme!C$3/1000000-Diagramme!C$1/1000000)*Diagramme!C$2*100000/(Diagramme!C$3/1000000-Diagramme!C$1/1000000+$A117*(Diagramme!C$4/1000)^2*PI()/4)*(Diagramme!C$4/1000)^2*PI()/4/(Diagramme!C$8*1000*(Diagramme!C$1/1000000-$A117*(Diagramme!C$4/1000)^2*PI()/4)+Diagramme!C$6/1000)-9.81-(0.601*Diagramme!C$7*(Diagramme!C$5/1000)^2*PI()/4*K116^2)/N116*1000)</f>
        <v>681.700973206258</v>
      </c>
      <c r="K117" s="30" t="n">
        <f aca="false">IF((K116^2+2*J117*($A117-$A116))&lt;0,0,SQRT(K116^2+2*J117*($A117-$A116)))</f>
        <v>30.4796594889105</v>
      </c>
      <c r="L117" s="30" t="n">
        <f aca="false">(L116+1000*2*($A117-$A116)/(K117+L116))</f>
        <v>56.2167598218129</v>
      </c>
      <c r="M117" s="31" t="n">
        <f aca="false">IF(J117=-9.81,0,(Diagramme!C$3/1000000-Diagramme!C$1/1000000)*Diagramme!C$2*100000/(Diagramme!C$3/1000000-Diagramme!C$1/1000000+$A117*(Diagramme!C$4/1000)^2*PI()/4)/100000)</f>
        <v>3.17585933235721</v>
      </c>
      <c r="N117" s="30" t="n">
        <f aca="false">IF(J117&lt;0,Diagramme!C$6,(Diagramme!C$8*1000*(Diagramme!C$1/1000000-$A117*(Diagramme!C$4/1000)^2*PI()/4)+Diagramme!C$6/1000)*1000)</f>
        <v>142.716844837174</v>
      </c>
      <c r="O117" s="32" t="n">
        <f aca="false">(0.601*Diagramme!C$7*(Diagramme!C$5/1000)^2*PI()/4*K116^2)</f>
        <v>1.10612360768549</v>
      </c>
      <c r="P117" s="30" t="n">
        <f aca="false">IF(Diagramme!D$9&lt;$A117,-9.81-(0.601*Diagramme!D$7*(Diagramme!D$5/1000)^2*PI()/4*Q116^2)/T116*1000,(Diagramme!D$3/1000000-Diagramme!D$1/1000000)*Diagramme!D$2*100000/(Diagramme!D$3/1000000-Diagramme!D$1/1000000+$A117*(Diagramme!D$4/1000)^2*PI()/4)*(Diagramme!D$4/1000)^2*PI()/4/(Diagramme!D$8*1000*(Diagramme!D$1/1000000-$A117*(Diagramme!D$4/1000)^2*PI()/4)+Diagramme!D$6/1000)-9.81-(0.601*Diagramme!D$7*(Diagramme!D$5/1000)^2*PI()/4*Q116^2)/T116*1000)</f>
        <v>763.898843174004</v>
      </c>
      <c r="Q117" s="30" t="n">
        <f aca="false">IF((Q116^2+2*P117*($A117-$A116))&lt;0,0,SQRT(Q116^2+2*P117*($A117-$A116)))</f>
        <v>36.1969703923927</v>
      </c>
      <c r="R117" s="30" t="n">
        <f aca="false">(R116+1000*2*($A117-$A116)/(Q117+R116))</f>
        <v>53.41456698278</v>
      </c>
      <c r="S117" s="31" t="n">
        <f aca="false">IF(P117=-9.81,0,(Diagramme!D$3/1000000-Diagramme!D$1/1000000)*Diagramme!D$2*100000/(Diagramme!D$3/1000000-Diagramme!D$1/1000000+$A117*(Diagramme!D$4/1000)^2*PI()/4)/100000)</f>
        <v>7.44003778518037</v>
      </c>
      <c r="T117" s="30" t="n">
        <f aca="false">IF(P117&lt;0,Diagramme!D$6,(Diagramme!D$8*1000*(Diagramme!D$1/1000000-$A117*(Diagramme!D$4/1000)^2*PI()/4)+Diagramme!D$6/1000)*1000)</f>
        <v>298.716844837174</v>
      </c>
      <c r="U117" s="32" t="n">
        <f aca="false">(0.601*Diagramme!D$7*(Diagramme!D$5/1000)^2*PI()/4*Q116^2)</f>
        <v>2.6433264565234</v>
      </c>
      <c r="V117" s="30" t="n">
        <f aca="false">IF(Diagramme!E$9&lt;$A117,-9.81-(0.601*Diagramme!E$7*(Diagramme!E$5/1000)^2*PI()/4*W116^2)/Z116*1000,(Diagramme!E$3/1000000-Diagramme!E$1/1000000)*Diagramme!E$2*100000/(Diagramme!E$3/1000000-Diagramme!E$1/1000000+$A117*(Diagramme!E$4/1000)^2*PI()/4)*(Diagramme!E$4/1000)^2*PI()/4/(Diagramme!E$8*1000*(Diagramme!E$1/1000000-$A117*(Diagramme!E$4/1000)^2*PI()/4)+Diagramme!E$6/1000)-9.81-(0.601*Diagramme!E$7*(Diagramme!E$5/1000)^2*PI()/4*W116^2)/Z116*1000)</f>
        <v>377.119620120308</v>
      </c>
      <c r="W117" s="30" t="n">
        <f aca="false">IF((W116^2+2*V117*($A117-$A116))&lt;0,0,SQRT(W116^2+2*V117*($A117-$A116)))</f>
        <v>25.3750574569953</v>
      </c>
      <c r="X117" s="30" t="n">
        <f aca="false">(X116+1000*2*($A117-$A116)/(W117+X116))</f>
        <v>57.981304124982</v>
      </c>
      <c r="Y117" s="31" t="n">
        <f aca="false">IF(V117=-9.81,0,(Diagramme!E$3/1000000-Diagramme!E$1/1000000)*Diagramme!E$2*100000/(Diagramme!E$3/1000000-Diagramme!E$1/1000000+$A117*(Diagramme!E$4/1000)^2*PI()/4)/100000)</f>
        <v>3.72001889259019</v>
      </c>
      <c r="Z117" s="30" t="n">
        <f aca="false">IF(V117&lt;0,Diagramme!E$6,(Diagramme!E$8*1000*(Diagramme!E$1/1000000-$A117*(Diagramme!E$4/1000)^2*PI()/4)+Diagramme!E$6/1000)*1000)</f>
        <v>298.716844837174</v>
      </c>
      <c r="AA117" s="32" t="n">
        <f aca="false">(0.601*Diagramme!E$7*(Diagramme!E$5/1000)^2*PI()/4*W116^2)</f>
        <v>1.29896391649653</v>
      </c>
    </row>
    <row r="118" customFormat="false" ht="12.75" hidden="false" customHeight="false" outlineLevel="0" collapsed="false">
      <c r="A118" s="26" t="n">
        <f aca="false">A117+A$3</f>
        <v>1.16</v>
      </c>
      <c r="B118" s="30" t="n">
        <f aca="false">IF(Diagramme!B$9&lt;$A118,-9.81-(0.601*Diagramme!B$7*(Diagramme!B$5/1000)^2*PI()/4*C117^2)/H117*1000,(Diagramme!B$3/1000000-Diagramme!B$1/1000000)*Diagramme!B$2*100000/(Diagramme!B$3/1000000-Diagramme!B$1/1000000+$A118*(Diagramme!B$4/1000)^2*PI()/4)*(Diagramme!B$4/1000)^2*PI()/4/(Diagramme!B$8*1000*(Diagramme!B$1/1000000-$A118*(Diagramme!B$4/1000)^2*PI()/4)+Diagramme!B$6/1000)-9.81-(0.601*Diagramme!B$7*(Diagramme!B$5/1000)^2*PI()/4*C117^2)/H117*1000)</f>
        <v>1399.40688690972</v>
      </c>
      <c r="C118" s="30" t="n">
        <f aca="false">IF((C117^2+2*B118*($A118-$A117))&lt;0,0,SQRT(C117^2+2*B118*($A118-$A117)))</f>
        <v>43.685705163018</v>
      </c>
      <c r="D118" s="30" t="n">
        <f aca="false">0.98*SQRT(2*G118*100000/(Diagramme!$B$8*1000))</f>
        <v>34.8737707951677</v>
      </c>
      <c r="E118" s="30" t="str">
        <f aca="false">IF(D118&gt;C118,B118,"x")</f>
        <v>x</v>
      </c>
      <c r="F118" s="30" t="n">
        <f aca="false">(F117+1000*2*($A118-$A117)/(C118+F117))</f>
        <v>51.5090800275763</v>
      </c>
      <c r="G118" s="31" t="n">
        <f aca="false">IF(B118=-9.81,0,(Diagramme!B$3/1000000-Diagramme!B$1/1000000)*Diagramme!B$2*100000/(Diagramme!B$3/1000000-Diagramme!B$1/1000000+$A118*(Diagramme!B$4/1000)^2*PI()/4)/100000)</f>
        <v>6.33163207764418</v>
      </c>
      <c r="H118" s="30" t="n">
        <f aca="false">IF(B118&lt;0,Diagramme!B$6,(Diagramme!B$8*1000*(Diagramme!B$1/1000000-$A118*(Diagramme!B$4/1000)^2*PI()/4)+Diagramme!B$6/1000)*1000)</f>
        <v>139.575252183584</v>
      </c>
      <c r="I118" s="32" t="n">
        <f aca="false">(0.601*Diagramme!B$7*(Diagramme!B$5/1000)^2*PI()/4*C117^2)</f>
        <v>2.27230556478583</v>
      </c>
      <c r="J118" s="30" t="n">
        <f aca="false">IF(Diagramme!C$9&lt;$A118,-9.81-(0.601*Diagramme!C$7*(Diagramme!C$5/1000)^2*PI()/4*K117^2)/N117*1000,(Diagramme!C$3/1000000-Diagramme!C$1/1000000)*Diagramme!C$2*100000/(Diagramme!C$3/1000000-Diagramme!C$1/1000000+$A118*(Diagramme!C$4/1000)^2*PI()/4)*(Diagramme!C$4/1000)^2*PI()/4/(Diagramme!C$8*1000*(Diagramme!C$1/1000000-$A118*(Diagramme!C$4/1000)^2*PI()/4)+Diagramme!C$6/1000)-9.81-(0.601*Diagramme!C$7*(Diagramme!C$5/1000)^2*PI()/4*K117^2)/N117*1000)</f>
        <v>694.893415203368</v>
      </c>
      <c r="K118" s="30" t="n">
        <f aca="false">IF((K117^2+2*J118*($A118-$A117))&lt;0,0,SQRT(K117^2+2*J118*($A118-$A117)))</f>
        <v>30.7067990983105</v>
      </c>
      <c r="L118" s="30" t="n">
        <f aca="false">(L117+1000*2*($A118-$A117)/(K118+L117))</f>
        <v>56.4468470415318</v>
      </c>
      <c r="M118" s="31" t="n">
        <f aca="false">IF(J118=-9.81,0,(Diagramme!C$3/1000000-Diagramme!C$1/1000000)*Diagramme!C$2*100000/(Diagramme!C$3/1000000-Diagramme!C$1/1000000+$A118*(Diagramme!C$4/1000)^2*PI()/4)/100000)</f>
        <v>3.16581603882209</v>
      </c>
      <c r="N118" s="30" t="n">
        <f aca="false">IF(J118&lt;0,Diagramme!C$6,(Diagramme!C$8*1000*(Diagramme!C$1/1000000-$A118*(Diagramme!C$4/1000)^2*PI()/4)+Diagramme!C$6/1000)*1000)</f>
        <v>139.575252183584</v>
      </c>
      <c r="O118" s="32" t="n">
        <f aca="false">(0.601*Diagramme!C$7*(Diagramme!C$5/1000)^2*PI()/4*K117^2)</f>
        <v>1.1225987140969</v>
      </c>
      <c r="P118" s="30" t="n">
        <f aca="false">IF(Diagramme!D$9&lt;$A118,-9.81-(0.601*Diagramme!D$7*(Diagramme!D$5/1000)^2*PI()/4*Q117^2)/T117*1000,(Diagramme!D$3/1000000-Diagramme!D$1/1000000)*Diagramme!D$2*100000/(Diagramme!D$3/1000000-Diagramme!D$1/1000000+$A118*(Diagramme!D$4/1000)^2*PI()/4)*(Diagramme!D$4/1000)^2*PI()/4/(Diagramme!D$8*1000*(Diagramme!D$1/1000000-$A118*(Diagramme!D$4/1000)^2*PI()/4)+Diagramme!D$6/1000)-9.81-(0.601*Diagramme!D$7*(Diagramme!D$5/1000)^2*PI()/4*Q117^2)/T117*1000)</f>
        <v>770.262556803471</v>
      </c>
      <c r="Q118" s="30" t="n">
        <f aca="false">IF((Q117^2+2*P118*($A118-$A117))&lt;0,0,SQRT(Q117^2+2*P118*($A118-$A117)))</f>
        <v>36.409146058701</v>
      </c>
      <c r="R118" s="30" t="n">
        <f aca="false">(R117+1000*2*($A118-$A117)/(Q118+R117))</f>
        <v>53.6372253357114</v>
      </c>
      <c r="S118" s="31" t="n">
        <f aca="false">IF(P118=-9.81,0,(Diagramme!D$3/1000000-Diagramme!D$1/1000000)*Diagramme!D$2*100000/(Diagramme!D$3/1000000-Diagramme!D$1/1000000+$A118*(Diagramme!D$4/1000)^2*PI()/4)/100000)</f>
        <v>7.42351264442302</v>
      </c>
      <c r="T118" s="30" t="n">
        <f aca="false">IF(P118&lt;0,Diagramme!D$6,(Diagramme!D$8*1000*(Diagramme!D$1/1000000-$A118*(Diagramme!D$4/1000)^2*PI()/4)+Diagramme!D$6/1000)*1000)</f>
        <v>295.575252183584</v>
      </c>
      <c r="U118" s="32" t="n">
        <f aca="false">(0.601*Diagramme!D$7*(Diagramme!D$5/1000)^2*PI()/4*Q117^2)</f>
        <v>2.67451291813058</v>
      </c>
      <c r="V118" s="30" t="n">
        <f aca="false">IF(Diagramme!E$9&lt;$A118,-9.81-(0.601*Diagramme!E$7*(Diagramme!E$5/1000)^2*PI()/4*W117^2)/Z117*1000,(Diagramme!E$3/1000000-Diagramme!E$1/1000000)*Diagramme!E$2*100000/(Diagramme!E$3/1000000-Diagramme!E$1/1000000+$A118*(Diagramme!E$4/1000)^2*PI()/4)*(Diagramme!E$4/1000)^2*PI()/4/(Diagramme!E$8*1000*(Diagramme!E$1/1000000-$A118*(Diagramme!E$4/1000)^2*PI()/4)+Diagramme!E$6/1000)-9.81-(0.601*Diagramme!E$7*(Diagramme!E$5/1000)^2*PI()/4*W117^2)/Z117*1000)</f>
        <v>380.302927879821</v>
      </c>
      <c r="W118" s="30" t="n">
        <f aca="false">IF((W117^2+2*V118*($A118-$A117))&lt;0,0,SQRT(W117^2+2*V118*($A118-$A117)))</f>
        <v>25.524490190862</v>
      </c>
      <c r="X118" s="30" t="n">
        <f aca="false">(X117+1000*2*($A118-$A117)/(W118+X117))</f>
        <v>58.2208084631403</v>
      </c>
      <c r="Y118" s="31" t="n">
        <f aca="false">IF(V118=-9.81,0,(Diagramme!E$3/1000000-Diagramme!E$1/1000000)*Diagramme!E$2*100000/(Diagramme!E$3/1000000-Diagramme!E$1/1000000+$A118*(Diagramme!E$4/1000)^2*PI()/4)/100000)</f>
        <v>3.71175632221151</v>
      </c>
      <c r="Z118" s="30" t="n">
        <f aca="false">IF(V118&lt;0,Diagramme!E$6,(Diagramme!E$8*1000*(Diagramme!E$1/1000000-$A118*(Diagramme!E$4/1000)^2*PI()/4)+Diagramme!E$6/1000)*1000)</f>
        <v>295.575252183584</v>
      </c>
      <c r="AA118" s="32" t="n">
        <f aca="false">(0.601*Diagramme!E$7*(Diagramme!E$5/1000)^2*PI()/4*W117^2)</f>
        <v>1.31435996881326</v>
      </c>
    </row>
    <row r="119" customFormat="false" ht="12.75" hidden="false" customHeight="false" outlineLevel="0" collapsed="false">
      <c r="A119" s="26" t="n">
        <f aca="false">A118+A$3</f>
        <v>1.17</v>
      </c>
      <c r="B119" s="30" t="n">
        <f aca="false">IF(Diagramme!B$9&lt;$A119,-9.81-(0.601*Diagramme!B$7*(Diagramme!B$5/1000)^2*PI()/4*C118^2)/H118*1000,(Diagramme!B$3/1000000-Diagramme!B$1/1000000)*Diagramme!B$2*100000/(Diagramme!B$3/1000000-Diagramme!B$1/1000000+$A119*(Diagramme!B$4/1000)^2*PI()/4)*(Diagramme!B$4/1000)^2*PI()/4/(Diagramme!B$8*1000*(Diagramme!B$1/1000000-$A119*(Diagramme!B$4/1000)^2*PI()/4)+Diagramme!B$6/1000)-9.81-(0.601*Diagramme!B$7*(Diagramme!B$5/1000)^2*PI()/4*C118^2)/H118*1000)</f>
        <v>1427.02611231407</v>
      </c>
      <c r="C119" s="30" t="n">
        <f aca="false">IF((C118^2+2*B119*($A119-$A118))&lt;0,0,SQRT(C118^2+2*B119*($A119-$A118)))</f>
        <v>44.0111503807435</v>
      </c>
      <c r="D119" s="30" t="n">
        <f aca="false">0.98*SQRT(2*G119*100000/(Diagramme!$B$8*1000))</f>
        <v>34.8187590723642</v>
      </c>
      <c r="E119" s="30" t="str">
        <f aca="false">IF(D119&gt;C119,B119,"x")</f>
        <v>x</v>
      </c>
      <c r="F119" s="30" t="n">
        <f aca="false">(F118+1000*2*($A119-$A118)/(C119+F118))</f>
        <v>51.7184597570274</v>
      </c>
      <c r="G119" s="31" t="n">
        <f aca="false">IF(B119=-9.81,0,(Diagramme!B$3/1000000-Diagramme!B$1/1000000)*Diagramme!B$2*100000/(Diagramme!B$3/1000000-Diagramme!B$1/1000000+$A119*(Diagramme!B$4/1000)^2*PI()/4)/100000)</f>
        <v>6.31167213317026</v>
      </c>
      <c r="H119" s="30" t="n">
        <f aca="false">IF(B119&lt;0,Diagramme!B$6,(Diagramme!B$8*1000*(Diagramme!B$1/1000000-$A119*(Diagramme!B$4/1000)^2*PI()/4)+Diagramme!B$6/1000)*1000)</f>
        <v>136.433659529994</v>
      </c>
      <c r="I119" s="32" t="n">
        <f aca="false">(0.601*Diagramme!B$7*(Diagramme!B$5/1000)^2*PI()/4*C118^2)</f>
        <v>2.30612593219158</v>
      </c>
      <c r="J119" s="30" t="n">
        <f aca="false">IF(Diagramme!C$9&lt;$A119,-9.81-(0.601*Diagramme!C$7*(Diagramme!C$5/1000)^2*PI()/4*K118^2)/N118*1000,(Diagramme!C$3/1000000-Diagramme!C$1/1000000)*Diagramme!C$2*100000/(Diagramme!C$3/1000000-Diagramme!C$1/1000000+$A119*(Diagramme!C$4/1000)^2*PI()/4)*(Diagramme!C$4/1000)^2*PI()/4/(Diagramme!C$8*1000*(Diagramme!C$1/1000000-$A119*(Diagramme!C$4/1000)^2*PI()/4)+Diagramme!C$6/1000)-9.81-(0.601*Diagramme!C$7*(Diagramme!C$5/1000)^2*PI()/4*K118^2)/N118*1000)</f>
        <v>708.705998414936</v>
      </c>
      <c r="K119" s="30" t="n">
        <f aca="false">IF((K118^2+2*J119*($A119-$A118))&lt;0,0,SQRT(K118^2+2*J119*($A119-$A118)))</f>
        <v>30.9367359434104</v>
      </c>
      <c r="L119" s="30" t="n">
        <f aca="false">(L118+1000*2*($A119-$A118)/(K119+L118))</f>
        <v>56.6757229850079</v>
      </c>
      <c r="M119" s="31" t="n">
        <f aca="false">IF(J119=-9.81,0,(Diagramme!C$3/1000000-Diagramme!C$1/1000000)*Diagramme!C$2*100000/(Diagramme!C$3/1000000-Diagramme!C$1/1000000+$A119*(Diagramme!C$4/1000)^2*PI()/4)/100000)</f>
        <v>3.15583606658513</v>
      </c>
      <c r="N119" s="30" t="n">
        <f aca="false">IF(J119&lt;0,Diagramme!C$6,(Diagramme!C$8*1000*(Diagramme!C$1/1000000-$A119*(Diagramme!C$4/1000)^2*PI()/4)+Diagramme!C$6/1000)*1000)</f>
        <v>136.433659529994</v>
      </c>
      <c r="O119" s="32" t="n">
        <f aca="false">(0.601*Diagramme!C$7*(Diagramme!C$5/1000)^2*PI()/4*K118^2)</f>
        <v>1.13939265074953</v>
      </c>
      <c r="P119" s="30" t="n">
        <f aca="false">IF(Diagramme!D$9&lt;$A119,-9.81-(0.601*Diagramme!D$7*(Diagramme!D$5/1000)^2*PI()/4*Q118^2)/T118*1000,(Diagramme!D$3/1000000-Diagramme!D$1/1000000)*Diagramme!D$2*100000/(Diagramme!D$3/1000000-Diagramme!D$1/1000000+$A119*(Diagramme!D$4/1000)^2*PI()/4)*(Diagramme!D$4/1000)^2*PI()/4/(Diagramme!D$8*1000*(Diagramme!D$1/1000000-$A119*(Diagramme!D$4/1000)^2*PI()/4)+Diagramme!D$6/1000)-9.81-(0.601*Diagramme!D$7*(Diagramme!D$5/1000)^2*PI()/4*Q118^2)/T118*1000)</f>
        <v>776.770034847097</v>
      </c>
      <c r="Q119" s="30" t="n">
        <f aca="false">IF((Q118^2+2*P119*($A119-$A118))&lt;0,0,SQRT(Q118^2+2*P119*($A119-$A118)))</f>
        <v>36.6218693873042</v>
      </c>
      <c r="R119" s="30" t="n">
        <f aca="false">(R118+1000*2*($A119-$A118)/(Q119+R118))</f>
        <v>53.8588096542931</v>
      </c>
      <c r="S119" s="31" t="n">
        <f aca="false">IF(P119=-9.81,0,(Diagramme!D$3/1000000-Diagramme!D$1/1000000)*Diagramme!D$2*100000/(Diagramme!D$3/1000000-Diagramme!D$1/1000000+$A119*(Diagramme!D$4/1000)^2*PI()/4)/100000)</f>
        <v>7.40706074928291</v>
      </c>
      <c r="T119" s="30" t="n">
        <f aca="false">IF(P119&lt;0,Diagramme!D$6,(Diagramme!D$8*1000*(Diagramme!D$1/1000000-$A119*(Diagramme!D$4/1000)^2*PI()/4)+Diagramme!D$6/1000)*1000)</f>
        <v>292.433659529994</v>
      </c>
      <c r="U119" s="32" t="n">
        <f aca="false">(0.601*Diagramme!D$7*(Diagramme!D$5/1000)^2*PI()/4*Q118^2)</f>
        <v>2.70595918077365</v>
      </c>
      <c r="V119" s="30" t="n">
        <f aca="false">IF(Diagramme!E$9&lt;$A119,-9.81-(0.601*Diagramme!E$7*(Diagramme!E$5/1000)^2*PI()/4*W118^2)/Z118*1000,(Diagramme!E$3/1000000-Diagramme!E$1/1000000)*Diagramme!E$2*100000/(Diagramme!E$3/1000000-Diagramme!E$1/1000000+$A119*(Diagramme!E$4/1000)^2*PI()/4)*(Diagramme!E$4/1000)^2*PI()/4/(Diagramme!E$8*1000*(Diagramme!E$1/1000000-$A119*(Diagramme!E$4/1000)^2*PI()/4)+Diagramme!E$6/1000)-9.81-(0.601*Diagramme!E$7*(Diagramme!E$5/1000)^2*PI()/4*W118^2)/Z118*1000)</f>
        <v>383.558148489437</v>
      </c>
      <c r="W119" s="30" t="n">
        <f aca="false">IF((W118^2+2*V119*($A119-$A118))&lt;0,0,SQRT(W118^2+2*V119*($A119-$A118)))</f>
        <v>25.6743210713194</v>
      </c>
      <c r="X119" s="30" t="n">
        <f aca="false">(X118+1000*2*($A119-$A118)/(W119+X118))</f>
        <v>58.4592013246924</v>
      </c>
      <c r="Y119" s="31" t="n">
        <f aca="false">IF(V119=-9.81,0,(Diagramme!E$3/1000000-Diagramme!E$1/1000000)*Diagramme!E$2*100000/(Diagramme!E$3/1000000-Diagramme!E$1/1000000+$A119*(Diagramme!E$4/1000)^2*PI()/4)/100000)</f>
        <v>3.70353037464146</v>
      </c>
      <c r="Z119" s="30" t="n">
        <f aca="false">IF(V119&lt;0,Diagramme!E$6,(Diagramme!E$8*1000*(Diagramme!E$1/1000000-$A119*(Diagramme!E$4/1000)^2*PI()/4)+Diagramme!E$6/1000)*1000)</f>
        <v>292.433659529994</v>
      </c>
      <c r="AA119" s="32" t="n">
        <f aca="false">(0.601*Diagramme!E$7*(Diagramme!E$5/1000)^2*PI()/4*W118^2)</f>
        <v>1.32988598088331</v>
      </c>
    </row>
    <row r="120" customFormat="false" ht="12.75" hidden="false" customHeight="false" outlineLevel="0" collapsed="false">
      <c r="A120" s="26" t="n">
        <f aca="false">A119+A$3</f>
        <v>1.18</v>
      </c>
      <c r="B120" s="30" t="n">
        <f aca="false">IF(Diagramme!B$9&lt;$A120,-9.81-(0.601*Diagramme!B$7*(Diagramme!B$5/1000)^2*PI()/4*C119^2)/H119*1000,(Diagramme!B$3/1000000-Diagramme!B$1/1000000)*Diagramme!B$2*100000/(Diagramme!B$3/1000000-Diagramme!B$1/1000000+$A120*(Diagramme!B$4/1000)^2*PI()/4)*(Diagramme!B$4/1000)^2*PI()/4/(Diagramme!B$8*1000*(Diagramme!B$1/1000000-$A120*(Diagramme!B$4/1000)^2*PI()/4)+Diagramme!B$6/1000)-9.81-(0.601*Diagramme!B$7*(Diagramme!B$5/1000)^2*PI()/4*C119^2)/H119*1000)</f>
        <v>1455.97259286831</v>
      </c>
      <c r="C120" s="30" t="n">
        <f aca="false">IF((C119^2+2*B120*($A120-$A119))&lt;0,0,SQRT(C119^2+2*B120*($A120-$A119)))</f>
        <v>44.340735331</v>
      </c>
      <c r="D120" s="30" t="n">
        <f aca="false">0.98*SQRT(2*G120*100000/(Diagramme!$B$8*1000))</f>
        <v>34.7640068660847</v>
      </c>
      <c r="E120" s="30" t="str">
        <f aca="false">IF(D120&gt;C120,B120,"x")</f>
        <v>x</v>
      </c>
      <c r="F120" s="30" t="n">
        <f aca="false">(F119+1000*2*($A120-$A119)/(C120+F119))</f>
        <v>51.9266647079608</v>
      </c>
      <c r="G120" s="31" t="n">
        <f aca="false">IF(B120=-9.81,0,(Diagramme!B$3/1000000-Diagramme!B$1/1000000)*Diagramme!B$2*100000/(Diagramme!B$3/1000000-Diagramme!B$1/1000000+$A120*(Diagramme!B$4/1000)^2*PI()/4)/100000)</f>
        <v>6.29183763736559</v>
      </c>
      <c r="H120" s="30" t="n">
        <f aca="false">IF(B120&lt;0,Diagramme!B$6,(Diagramme!B$8*1000*(Diagramme!B$1/1000000-$A120*(Diagramme!B$4/1000)^2*PI()/4)+Diagramme!B$6/1000)*1000)</f>
        <v>133.292066876404</v>
      </c>
      <c r="I120" s="32" t="n">
        <f aca="false">(0.601*Diagramme!B$7*(Diagramme!B$5/1000)^2*PI()/4*C119^2)</f>
        <v>2.34061379120351</v>
      </c>
      <c r="J120" s="30" t="n">
        <f aca="false">IF(Diagramme!C$9&lt;$A120,-9.81-(0.601*Diagramme!C$7*(Diagramme!C$5/1000)^2*PI()/4*K119^2)/N119*1000,(Diagramme!C$3/1000000-Diagramme!C$1/1000000)*Diagramme!C$2*100000/(Diagramme!C$3/1000000-Diagramme!C$1/1000000+$A120*(Diagramme!C$4/1000)^2*PI()/4)*(Diagramme!C$4/1000)^2*PI()/4/(Diagramme!C$8*1000*(Diagramme!C$1/1000000-$A120*(Diagramme!C$4/1000)^2*PI()/4)+Diagramme!C$6/1000)-9.81-(0.601*Diagramme!C$7*(Diagramme!C$5/1000)^2*PI()/4*K119^2)/N119*1000)</f>
        <v>723.182345476259</v>
      </c>
      <c r="K120" s="30" t="n">
        <f aca="false">IF((K119^2+2*J120*($A120-$A119))&lt;0,0,SQRT(K119^2+2*J120*($A120-$A119)))</f>
        <v>31.1696210715149</v>
      </c>
      <c r="L120" s="30" t="n">
        <f aca="false">(L119+1000*2*($A120-$A119)/(K120+L119))</f>
        <v>56.9033958368227</v>
      </c>
      <c r="M120" s="31" t="n">
        <f aca="false">IF(J120=-9.81,0,(Diagramme!C$3/1000000-Diagramme!C$1/1000000)*Diagramme!C$2*100000/(Diagramme!C$3/1000000-Diagramme!C$1/1000000+$A120*(Diagramme!C$4/1000)^2*PI()/4)/100000)</f>
        <v>3.14591881868279</v>
      </c>
      <c r="N120" s="30" t="n">
        <f aca="false">IF(J120&lt;0,Diagramme!C$6,(Diagramme!C$8*1000*(Diagramme!C$1/1000000-$A120*(Diagramme!C$4/1000)^2*PI()/4)+Diagramme!C$6/1000)*1000)</f>
        <v>133.292066876404</v>
      </c>
      <c r="O120" s="32" t="n">
        <f aca="false">(0.601*Diagramme!C$7*(Diagramme!C$5/1000)^2*PI()/4*K119^2)</f>
        <v>1.15652040499546</v>
      </c>
      <c r="P120" s="30" t="n">
        <f aca="false">IF(Diagramme!D$9&lt;$A120,-9.81-(0.601*Diagramme!D$7*(Diagramme!D$5/1000)^2*PI()/4*Q119^2)/T119*1000,(Diagramme!D$3/1000000-Diagramme!D$1/1000000)*Diagramme!D$2*100000/(Diagramme!D$3/1000000-Diagramme!D$1/1000000+$A120*(Diagramme!D$4/1000)^2*PI()/4)*(Diagramme!D$4/1000)^2*PI()/4/(Diagramme!D$8*1000*(Diagramme!D$1/1000000-$A120*(Diagramme!D$4/1000)^2*PI()/4)+Diagramme!D$6/1000)-9.81-(0.601*Diagramme!D$7*(Diagramme!D$5/1000)^2*PI()/4*Q119^2)/T119*1000)</f>
        <v>783.425889904161</v>
      </c>
      <c r="Q120" s="30" t="n">
        <f aca="false">IF((Q119^2+2*P120*($A120-$A119))&lt;0,0,SQRT(Q119^2+2*P120*($A120-$A119)))</f>
        <v>36.8351711712984</v>
      </c>
      <c r="R120" s="30" t="n">
        <f aca="false">(R119+1000*2*($A120-$A119)/(Q120+R119))</f>
        <v>54.0793314553866</v>
      </c>
      <c r="S120" s="31" t="n">
        <f aca="false">IF(P120=-9.81,0,(Diagramme!D$3/1000000-Diagramme!D$1/1000000)*Diagramme!D$2*100000/(Diagramme!D$3/1000000-Diagramme!D$1/1000000+$A120*(Diagramme!D$4/1000)^2*PI()/4)/100000)</f>
        <v>7.39068161385887</v>
      </c>
      <c r="T120" s="30" t="n">
        <f aca="false">IF(P120&lt;0,Diagramme!D$6,(Diagramme!D$8*1000*(Diagramme!D$1/1000000-$A120*(Diagramme!D$4/1000)^2*PI()/4)+Diagramme!D$6/1000)*1000)</f>
        <v>289.292066876404</v>
      </c>
      <c r="U120" s="32" t="n">
        <f aca="false">(0.601*Diagramme!D$7*(Diagramme!D$5/1000)^2*PI()/4*Q119^2)</f>
        <v>2.73767111368968</v>
      </c>
      <c r="V120" s="30" t="n">
        <f aca="false">IF(Diagramme!E$9&lt;$A120,-9.81-(0.601*Diagramme!E$7*(Diagramme!E$5/1000)^2*PI()/4*W119^2)/Z119*1000,(Diagramme!E$3/1000000-Diagramme!E$1/1000000)*Diagramme!E$2*100000/(Diagramme!E$3/1000000-Diagramme!E$1/1000000+$A120*(Diagramme!E$4/1000)^2*PI()/4)*(Diagramme!E$4/1000)^2*PI()/4/(Diagramme!E$8*1000*(Diagramme!E$1/1000000-$A120*(Diagramme!E$4/1000)^2*PI()/4)+Diagramme!E$6/1000)-9.81-(0.601*Diagramme!E$7*(Diagramme!E$5/1000)^2*PI()/4*W119^2)/Z119*1000)</f>
        <v>386.887589232106</v>
      </c>
      <c r="W120" s="30" t="n">
        <f aca="false">IF((W119^2+2*V120*($A120-$A119))&lt;0,0,SQRT(W119^2+2*V120*($A120-$A119)))</f>
        <v>25.8245719085107</v>
      </c>
      <c r="X120" s="30" t="n">
        <f aca="false">(X119+1000*2*($A120-$A119)/(W120+X119))</f>
        <v>58.6964949250235</v>
      </c>
      <c r="Y120" s="31" t="n">
        <f aca="false">IF(V120=-9.81,0,(Diagramme!E$3/1000000-Diagramme!E$1/1000000)*Diagramme!E$2*100000/(Diagramme!E$3/1000000-Diagramme!E$1/1000000+$A120*(Diagramme!E$4/1000)^2*PI()/4)/100000)</f>
        <v>3.69534080692944</v>
      </c>
      <c r="Z120" s="30" t="n">
        <f aca="false">IF(V120&lt;0,Diagramme!E$6,(Diagramme!E$8*1000*(Diagramme!E$1/1000000-$A120*(Diagramme!E$4/1000)^2*PI()/4)+Diagramme!E$6/1000)*1000)</f>
        <v>289.292066876404</v>
      </c>
      <c r="AA120" s="32" t="n">
        <f aca="false">(0.601*Diagramme!E$7*(Diagramme!E$5/1000)^2*PI()/4*W119^2)</f>
        <v>1.34554488857623</v>
      </c>
    </row>
    <row r="121" customFormat="false" ht="12.75" hidden="false" customHeight="false" outlineLevel="0" collapsed="false">
      <c r="A121" s="26" t="n">
        <f aca="false">A120+A$3</f>
        <v>1.19</v>
      </c>
      <c r="B121" s="30" t="n">
        <f aca="false">IF(Diagramme!B$9&lt;$A121,-9.81-(0.601*Diagramme!B$7*(Diagramme!B$5/1000)^2*PI()/4*C120^2)/H120*1000,(Diagramme!B$3/1000000-Diagramme!B$1/1000000)*Diagramme!B$2*100000/(Diagramme!B$3/1000000-Diagramme!B$1/1000000+$A121*(Diagramme!B$4/1000)^2*PI()/4)*(Diagramme!B$4/1000)^2*PI()/4/(Diagramme!B$8*1000*(Diagramme!B$1/1000000-$A121*(Diagramme!B$4/1000)^2*PI()/4)+Diagramme!B$6/1000)-9.81-(0.601*Diagramme!B$7*(Diagramme!B$5/1000)^2*PI()/4*C120^2)/H120*1000)</f>
        <v>1486.34197138865</v>
      </c>
      <c r="C121" s="30" t="n">
        <f aca="false">IF((C120^2+2*B121*($A121-$A120))&lt;0,0,SQRT(C120^2+2*B121*($A121-$A120)))</f>
        <v>44.6746868944994</v>
      </c>
      <c r="D121" s="30" t="n">
        <f aca="false">0.98*SQRT(2*G121*100000/(Diagramme!$B$8*1000))</f>
        <v>34.7095121422868</v>
      </c>
      <c r="E121" s="30" t="str">
        <f aca="false">IF(D121&gt;C121,B121,"x")</f>
        <v>x</v>
      </c>
      <c r="F121" s="30" t="n">
        <f aca="false">(F120+1000*2*($A121-$A120)/(C121+F120))</f>
        <v>52.133701148634</v>
      </c>
      <c r="G121" s="31" t="n">
        <f aca="false">IF(B121=-9.81,0,(Diagramme!B$3/1000000-Diagramme!B$1/1000000)*Diagramme!B$2*100000/(Diagramme!B$3/1000000-Diagramme!B$1/1000000+$A121*(Diagramme!B$4/1000)^2*PI()/4)/100000)</f>
        <v>6.27212741126381</v>
      </c>
      <c r="H121" s="30" t="n">
        <f aca="false">IF(B121&lt;0,Diagramme!B$6,(Diagramme!B$8*1000*(Diagramme!B$1/1000000-$A121*(Diagramme!B$4/1000)^2*PI()/4)+Diagramme!B$6/1000)*1000)</f>
        <v>130.150474222814</v>
      </c>
      <c r="I121" s="32" t="n">
        <f aca="false">(0.601*Diagramme!B$7*(Diagramme!B$5/1000)^2*PI()/4*C120^2)</f>
        <v>2.37580121845153</v>
      </c>
      <c r="J121" s="30" t="n">
        <f aca="false">IF(Diagramme!C$9&lt;$A121,-9.81-(0.601*Diagramme!C$7*(Diagramme!C$5/1000)^2*PI()/4*K120^2)/N120*1000,(Diagramme!C$3/1000000-Diagramme!C$1/1000000)*Diagramme!C$2*100000/(Diagramme!C$3/1000000-Diagramme!C$1/1000000+$A121*(Diagramme!C$4/1000)^2*PI()/4)*(Diagramme!C$4/1000)^2*PI()/4/(Diagramme!C$8*1000*(Diagramme!C$1/1000000-$A121*(Diagramme!C$4/1000)^2*PI()/4)+Diagramme!C$6/1000)-9.81-(0.601*Diagramme!C$7*(Diagramme!C$5/1000)^2*PI()/4*K120^2)/N120*1000)</f>
        <v>738.370287406413</v>
      </c>
      <c r="K121" s="30" t="n">
        <f aca="false">IF((K120^2+2*J121*($A121-$A120))&lt;0,0,SQRT(K120^2+2*J121*($A121-$A120)))</f>
        <v>31.4056154770123</v>
      </c>
      <c r="L121" s="30" t="n">
        <f aca="false">(L120+1000*2*($A121-$A120)/(K121+L120))</f>
        <v>57.1298732902835</v>
      </c>
      <c r="M121" s="31" t="n">
        <f aca="false">IF(J121=-9.81,0,(Diagramme!C$3/1000000-Diagramme!C$1/1000000)*Diagramme!C$2*100000/(Diagramme!C$3/1000000-Diagramme!C$1/1000000+$A121*(Diagramme!C$4/1000)^2*PI()/4)/100000)</f>
        <v>3.13606370563191</v>
      </c>
      <c r="N121" s="30" t="n">
        <f aca="false">IF(J121&lt;0,Diagramme!C$6,(Diagramme!C$8*1000*(Diagramme!C$1/1000000-$A121*(Diagramme!C$4/1000)^2*PI()/4)+Diagramme!C$6/1000)*1000)</f>
        <v>130.150474222814</v>
      </c>
      <c r="O121" s="32" t="n">
        <f aca="false">(0.601*Diagramme!C$7*(Diagramme!C$5/1000)^2*PI()/4*K120^2)</f>
        <v>1.17399801844309</v>
      </c>
      <c r="P121" s="30" t="n">
        <f aca="false">IF(Diagramme!D$9&lt;$A121,-9.81-(0.601*Diagramme!D$7*(Diagramme!D$5/1000)^2*PI()/4*Q120^2)/T120*1000,(Diagramme!D$3/1000000-Diagramme!D$1/1000000)*Diagramme!D$2*100000/(Diagramme!D$3/1000000-Diagramme!D$1/1000000+$A121*(Diagramme!D$4/1000)^2*PI()/4)*(Diagramme!D$4/1000)^2*PI()/4/(Diagramme!D$8*1000*(Diagramme!D$1/1000000-$A121*(Diagramme!D$4/1000)^2*PI()/4)+Diagramme!D$6/1000)-9.81-(0.601*Diagramme!D$7*(Diagramme!D$5/1000)^2*PI()/4*Q120^2)/T120*1000)</f>
        <v>790.234937044568</v>
      </c>
      <c r="Q121" s="30" t="n">
        <f aca="false">IF((Q120^2+2*P121*($A121-$A120))&lt;0,0,SQRT(Q120^2+2*P121*($A121-$A120)))</f>
        <v>37.0490827681299</v>
      </c>
      <c r="R121" s="30" t="n">
        <f aca="false">(R120+1000*2*($A121-$A120)/(Q121+R120))</f>
        <v>54.2988019703782</v>
      </c>
      <c r="S121" s="31" t="n">
        <f aca="false">IF(P121=-9.81,0,(Diagramme!D$3/1000000-Diagramme!D$1/1000000)*Diagramme!D$2*100000/(Diagramme!D$3/1000000-Diagramme!D$1/1000000+$A121*(Diagramme!D$4/1000)^2*PI()/4)/100000)</f>
        <v>7.37437475653809</v>
      </c>
      <c r="T121" s="30" t="n">
        <f aca="false">IF(P121&lt;0,Diagramme!D$6,(Diagramme!D$8*1000*(Diagramme!D$1/1000000-$A121*(Diagramme!D$4/1000)^2*PI()/4)+Diagramme!D$6/1000)*1000)</f>
        <v>286.150474222814</v>
      </c>
      <c r="U121" s="32" t="n">
        <f aca="false">(0.601*Diagramme!D$7*(Diagramme!D$5/1000)^2*PI()/4*Q120^2)</f>
        <v>2.76965477442681</v>
      </c>
      <c r="V121" s="30" t="n">
        <f aca="false">IF(Diagramme!E$9&lt;$A121,-9.81-(0.601*Diagramme!E$7*(Diagramme!E$5/1000)^2*PI()/4*W120^2)/Z120*1000,(Diagramme!E$3/1000000-Diagramme!E$1/1000000)*Diagramme!E$2*100000/(Diagramme!E$3/1000000-Diagramme!E$1/1000000+$A121*(Diagramme!E$4/1000)^2*PI()/4)*(Diagramme!E$4/1000)^2*PI()/4/(Diagramme!E$8*1000*(Diagramme!E$1/1000000-$A121*(Diagramme!E$4/1000)^2*PI()/4)+Diagramme!E$6/1000)-9.81-(0.601*Diagramme!E$7*(Diagramme!E$5/1000)^2*PI()/4*W120^2)/Z120*1000)</f>
        <v>390.293658668663</v>
      </c>
      <c r="W121" s="30" t="n">
        <f aca="false">IF((W120^2+2*V121*($A121-$A120))&lt;0,0,SQRT(W120^2+2*V121*($A121-$A120)))</f>
        <v>25.9752649155155</v>
      </c>
      <c r="X121" s="30" t="n">
        <f aca="false">(X120+1000*2*($A121-$A120)/(W121+X120))</f>
        <v>58.9327011883357</v>
      </c>
      <c r="Y121" s="31" t="n">
        <f aca="false">IF(V121=-9.81,0,(Diagramme!E$3/1000000-Diagramme!E$1/1000000)*Diagramme!E$2*100000/(Diagramme!E$3/1000000-Diagramme!E$1/1000000+$A121*(Diagramme!E$4/1000)^2*PI()/4)/100000)</f>
        <v>3.68718737826904</v>
      </c>
      <c r="Z121" s="30" t="n">
        <f aca="false">IF(V121&lt;0,Diagramme!E$6,(Diagramme!E$8*1000*(Diagramme!E$1/1000000-$A121*(Diagramme!E$4/1000)^2*PI()/4)+Diagramme!E$6/1000)*1000)</f>
        <v>286.150474222814</v>
      </c>
      <c r="AA121" s="32" t="n">
        <f aca="false">(0.601*Diagramme!E$7*(Diagramme!E$5/1000)^2*PI()/4*W120^2)</f>
        <v>1.36133972195724</v>
      </c>
    </row>
    <row r="122" customFormat="false" ht="12.75" hidden="false" customHeight="false" outlineLevel="0" collapsed="false">
      <c r="A122" s="26" t="n">
        <f aca="false">A121+A$3</f>
        <v>1.2</v>
      </c>
      <c r="B122" s="30" t="n">
        <f aca="false">IF(Diagramme!B$9&lt;$A122,-9.81-(0.601*Diagramme!B$7*(Diagramme!B$5/1000)^2*PI()/4*C121^2)/H121*1000,(Diagramme!B$3/1000000-Diagramme!B$1/1000000)*Diagramme!B$2*100000/(Diagramme!B$3/1000000-Diagramme!B$1/1000000+$A122*(Diagramme!B$4/1000)^2*PI()/4)*(Diagramme!B$4/1000)^2*PI()/4/(Diagramme!B$8*1000*(Diagramme!B$1/1000000-$A122*(Diagramme!B$4/1000)^2*PI()/4)+Diagramme!B$6/1000)-9.81-(0.601*Diagramme!B$7*(Diagramme!B$5/1000)^2*PI()/4*C121^2)/H121*1000)</f>
        <v>1518.23934563097</v>
      </c>
      <c r="C122" s="30" t="n">
        <f aca="false">IF((C121^2+2*B122*($A122-$A121))&lt;0,0,SQRT(C121^2+2*B122*($A122-$A121)))</f>
        <v>45.0132473393576</v>
      </c>
      <c r="D122" s="30" t="n">
        <f aca="false">0.98*SQRT(2*G122*100000/(Diagramme!$B$8*1000))</f>
        <v>34.6552728891777</v>
      </c>
      <c r="E122" s="30" t="str">
        <f aca="false">IF(D122&gt;C122,B122,"x")</f>
        <v>x</v>
      </c>
      <c r="F122" s="30" t="n">
        <f aca="false">(F121+1000*2*($A122-$A121)/(C122+F121))</f>
        <v>52.3395748308369</v>
      </c>
      <c r="G122" s="31" t="n">
        <f aca="false">IF(B122=-9.81,0,(Diagramme!B$3/1000000-Diagramme!B$1/1000000)*Diagramme!B$2*100000/(Diagramme!B$3/1000000-Diagramme!B$1/1000000+$A122*(Diagramme!B$4/1000)^2*PI()/4)/100000)</f>
        <v>6.25254029062567</v>
      </c>
      <c r="H122" s="30" t="n">
        <f aca="false">IF(B122&lt;0,Diagramme!B$6,(Diagramme!B$8*1000*(Diagramme!B$1/1000000-$A122*(Diagramme!B$4/1000)^2*PI()/4)+Diagramme!B$6/1000)*1000)</f>
        <v>127.008881569225</v>
      </c>
      <c r="I122" s="32" t="n">
        <f aca="false">(0.601*Diagramme!B$7*(Diagramme!B$5/1000)^2*PI()/4*C121^2)</f>
        <v>2.41172260202709</v>
      </c>
      <c r="J122" s="30" t="n">
        <f aca="false">IF(Diagramme!C$9&lt;$A122,-9.81-(0.601*Diagramme!C$7*(Diagramme!C$5/1000)^2*PI()/4*K121^2)/N121*1000,(Diagramme!C$3/1000000-Diagramme!C$1/1000000)*Diagramme!C$2*100000/(Diagramme!C$3/1000000-Diagramme!C$1/1000000+$A122*(Diagramme!C$4/1000)^2*PI()/4)*(Diagramme!C$4/1000)^2*PI()/4/(Diagramme!C$8*1000*(Diagramme!C$1/1000000-$A122*(Diagramme!C$4/1000)^2*PI()/4)+Diagramme!C$6/1000)-9.81-(0.601*Diagramme!C$7*(Diagramme!C$5/1000)^2*PI()/4*K121^2)/N121*1000)</f>
        <v>754.322383620485</v>
      </c>
      <c r="K122" s="30" t="n">
        <f aca="false">IF((K121^2+2*J122*($A122-$A121))&lt;0,0,SQRT(K121^2+2*J122*($A122-$A121)))</f>
        <v>31.6448910752172</v>
      </c>
      <c r="L122" s="30" t="n">
        <f aca="false">(L121+1000*2*($A122-$A121)/(K122+L121))</f>
        <v>57.3551625393504</v>
      </c>
      <c r="M122" s="31" t="n">
        <f aca="false">IF(J122=-9.81,0,(Diagramme!C$3/1000000-Diagramme!C$1/1000000)*Diagramme!C$2*100000/(Diagramme!C$3/1000000-Diagramme!C$1/1000000+$A122*(Diagramme!C$4/1000)^2*PI()/4)/100000)</f>
        <v>3.12627014531283</v>
      </c>
      <c r="N122" s="30" t="n">
        <f aca="false">IF(J122&lt;0,Diagramme!C$6,(Diagramme!C$8*1000*(Diagramme!C$1/1000000-$A122*(Diagramme!C$4/1000)^2*PI()/4)+Diagramme!C$6/1000)*1000)</f>
        <v>127.008881569225</v>
      </c>
      <c r="O122" s="32" t="n">
        <f aca="false">(0.601*Diagramme!C$7*(Diagramme!C$5/1000)^2*PI()/4*K121^2)</f>
        <v>1.19184268866386</v>
      </c>
      <c r="P122" s="30" t="n">
        <f aca="false">IF(Diagramme!D$9&lt;$A122,-9.81-(0.601*Diagramme!D$7*(Diagramme!D$5/1000)^2*PI()/4*Q121^2)/T121*1000,(Diagramme!D$3/1000000-Diagramme!D$1/1000000)*Diagramme!D$2*100000/(Diagramme!D$3/1000000-Diagramme!D$1/1000000+$A122*(Diagramme!D$4/1000)^2*PI()/4)*(Diagramme!D$4/1000)^2*PI()/4/(Diagramme!D$8*1000*(Diagramme!D$1/1000000-$A122*(Diagramme!D$4/1000)^2*PI()/4)+Diagramme!D$6/1000)-9.81-(0.601*Diagramme!D$7*(Diagramme!D$5/1000)^2*PI()/4*Q121^2)/T121*1000)</f>
        <v>797.202205017775</v>
      </c>
      <c r="Q122" s="30" t="n">
        <f aca="false">IF((Q121^2+2*P122*($A122-$A121))&lt;0,0,SQRT(Q121^2+2*P122*($A122-$A121)))</f>
        <v>37.2636361357839</v>
      </c>
      <c r="R122" s="30" t="n">
        <f aca="false">(R121+1000*2*($A122-$A121)/(Q122+R121))</f>
        <v>54.5172321521609</v>
      </c>
      <c r="S122" s="31" t="n">
        <f aca="false">IF(P122=-9.81,0,(Diagramme!D$3/1000000-Diagramme!D$1/1000000)*Diagramme!D$2*100000/(Diagramme!D$3/1000000-Diagramme!D$1/1000000+$A122*(Diagramme!D$4/1000)^2*PI()/4)/100000)</f>
        <v>7.35813969994892</v>
      </c>
      <c r="T122" s="30" t="n">
        <f aca="false">IF(P122&lt;0,Diagramme!D$6,(Diagramme!D$8*1000*(Diagramme!D$1/1000000-$A122*(Diagramme!D$4/1000)^2*PI()/4)+Diagramme!D$6/1000)*1000)</f>
        <v>283.008881569225</v>
      </c>
      <c r="U122" s="32" t="n">
        <f aca="false">(0.601*Diagramme!D$7*(Diagramme!D$5/1000)^2*PI()/4*Q121^2)</f>
        <v>2.80191641711027</v>
      </c>
      <c r="V122" s="30" t="n">
        <f aca="false">IF(Diagramme!E$9&lt;$A122,-9.81-(0.601*Diagramme!E$7*(Diagramme!E$5/1000)^2*PI()/4*W121^2)/Z121*1000,(Diagramme!E$3/1000000-Diagramme!E$1/1000000)*Diagramme!E$2*100000/(Diagramme!E$3/1000000-Diagramme!E$1/1000000+$A122*(Diagramme!E$4/1000)^2*PI()/4)*(Diagramme!E$4/1000)^2*PI()/4/(Diagramme!E$8*1000*(Diagramme!E$1/1000000-$A122*(Diagramme!E$4/1000)^2*PI()/4)+Diagramme!E$6/1000)-9.81-(0.601*Diagramme!E$7*(Diagramme!E$5/1000)^2*PI()/4*W121^2)/Z121*1000)</f>
        <v>393.778872244627</v>
      </c>
      <c r="W122" s="30" t="n">
        <f aca="false">IF((W121^2+2*V122*($A122-$A121))&lt;0,0,SQRT(W121^2+2*V122*($A122-$A121)))</f>
        <v>26.1264227340083</v>
      </c>
      <c r="X122" s="30" t="n">
        <f aca="false">(X121+1000*2*($A122-$A121)/(W122+X121))</f>
        <v>59.1678317549079</v>
      </c>
      <c r="Y122" s="31" t="n">
        <f aca="false">IF(V122=-9.81,0,(Diagramme!E$3/1000000-Diagramme!E$1/1000000)*Diagramme!E$2*100000/(Diagramme!E$3/1000000-Diagramme!E$1/1000000+$A122*(Diagramme!E$4/1000)^2*PI()/4)/100000)</f>
        <v>3.67906984997446</v>
      </c>
      <c r="Z122" s="30" t="n">
        <f aca="false">IF(V122&lt;0,Diagramme!E$6,(Diagramme!E$8*1000*(Diagramme!E$1/1000000-$A122*(Diagramme!E$4/1000)^2*PI()/4)+Diagramme!E$6/1000)*1000)</f>
        <v>283.008881569225</v>
      </c>
      <c r="AA122" s="32" t="n">
        <f aca="false">(0.601*Diagramme!E$7*(Diagramme!E$5/1000)^2*PI()/4*W121^2)</f>
        <v>1.37727360942199</v>
      </c>
    </row>
    <row r="123" customFormat="false" ht="12.75" hidden="false" customHeight="false" outlineLevel="0" collapsed="false">
      <c r="A123" s="26" t="n">
        <f aca="false">A122+A$3</f>
        <v>1.21</v>
      </c>
      <c r="B123" s="30" t="n">
        <f aca="false">IF(Diagramme!B$9&lt;$A123,-9.81-(0.601*Diagramme!B$7*(Diagramme!B$5/1000)^2*PI()/4*C122^2)/H122*1000,(Diagramme!B$3/1000000-Diagramme!B$1/1000000)*Diagramme!B$2*100000/(Diagramme!B$3/1000000-Diagramme!B$1/1000000+$A123*(Diagramme!B$4/1000)^2*PI()/4)*(Diagramme!B$4/1000)^2*PI()/4/(Diagramme!B$8*1000*(Diagramme!B$1/1000000-$A123*(Diagramme!B$4/1000)^2*PI()/4)+Diagramme!B$6/1000)-9.81-(0.601*Diagramme!B$7*(Diagramme!B$5/1000)^2*PI()/4*C122^2)/H122*1000)</f>
        <v>1551.78046626708</v>
      </c>
      <c r="C123" s="30" t="n">
        <f aca="false">IF((C122^2+2*B123*($A123-$A122))&lt;0,0,SQRT(C122^2+2*B123*($A123-$A122)))</f>
        <v>45.3566758632015</v>
      </c>
      <c r="D123" s="30" t="n">
        <f aca="false">0.98*SQRT(2*G123*100000/(Diagramme!$B$8*1000))</f>
        <v>34.6012871169026</v>
      </c>
      <c r="E123" s="30" t="str">
        <f aca="false">IF(D123&gt;C123,B123,"x")</f>
        <v>x</v>
      </c>
      <c r="F123" s="30" t="n">
        <f aca="false">(F122+1000*2*($A123-$A122)/(C123+F122))</f>
        <v>52.5442909776483</v>
      </c>
      <c r="G123" s="31" t="n">
        <f aca="false">IF(B123=-9.81,0,(Diagramme!B$3/1000000-Diagramme!B$1/1000000)*Diagramme!B$2*100000/(Diagramme!B$3/1000000-Diagramme!B$1/1000000+$A123*(Diagramme!B$4/1000)^2*PI()/4)/100000)</f>
        <v>6.23307512570975</v>
      </c>
      <c r="H123" s="30" t="n">
        <f aca="false">IF(B123&lt;0,Diagramme!B$6,(Diagramme!B$8*1000*(Diagramme!B$1/1000000-$A123*(Diagramme!B$4/1000)^2*PI()/4)+Diagramme!B$6/1000)*1000)</f>
        <v>123.867288915635</v>
      </c>
      <c r="I123" s="32" t="n">
        <f aca="false">(0.601*Diagramme!B$7*(Diagramme!B$5/1000)^2*PI()/4*C122^2)</f>
        <v>2.44841486998676</v>
      </c>
      <c r="J123" s="30" t="n">
        <f aca="false">IF(Diagramme!C$9&lt;$A123,-9.81-(0.601*Diagramme!C$7*(Diagramme!C$5/1000)^2*PI()/4*K122^2)/N122*1000,(Diagramme!C$3/1000000-Diagramme!C$1/1000000)*Diagramme!C$2*100000/(Diagramme!C$3/1000000-Diagramme!C$1/1000000+$A123*(Diagramme!C$4/1000)^2*PI()/4)*(Diagramme!C$4/1000)^2*PI()/4/(Diagramme!C$8*1000*(Diagramme!C$1/1000000-$A123*(Diagramme!C$4/1000)^2*PI()/4)+Diagramme!C$6/1000)-9.81-(0.601*Diagramme!C$7*(Diagramme!C$5/1000)^2*PI()/4*K122^2)/N122*1000)</f>
        <v>771.096521032091</v>
      </c>
      <c r="K123" s="30" t="n">
        <f aca="false">IF((K122^2+2*J123*($A123-$A122))&lt;0,0,SQRT(K122^2+2*J123*($A123-$A122)))</f>
        <v>31.8876317964035</v>
      </c>
      <c r="L123" s="30" t="n">
        <f aca="false">(L122+1000*2*($A123-$A122)/(K123+L122))</f>
        <v>57.5792702687068</v>
      </c>
      <c r="M123" s="31" t="n">
        <f aca="false">IF(J123=-9.81,0,(Diagramme!C$3/1000000-Diagramme!C$1/1000000)*Diagramme!C$2*100000/(Diagramme!C$3/1000000-Diagramme!C$1/1000000+$A123*(Diagramme!C$4/1000)^2*PI()/4)/100000)</f>
        <v>3.11653756285487</v>
      </c>
      <c r="N123" s="30" t="n">
        <f aca="false">IF(J123&lt;0,Diagramme!C$6,(Diagramme!C$8*1000*(Diagramme!C$1/1000000-$A123*(Diagramme!C$4/1000)^2*PI()/4)+Diagramme!C$6/1000)*1000)</f>
        <v>123.867288915635</v>
      </c>
      <c r="O123" s="32" t="n">
        <f aca="false">(0.601*Diagramme!C$7*(Diagramme!C$5/1000)^2*PI()/4*K122^2)</f>
        <v>1.21007288346643</v>
      </c>
      <c r="P123" s="30" t="n">
        <f aca="false">IF(Diagramme!D$9&lt;$A123,-9.81-(0.601*Diagramme!D$7*(Diagramme!D$5/1000)^2*PI()/4*Q122^2)/T122*1000,(Diagramme!D$3/1000000-Diagramme!D$1/1000000)*Diagramme!D$2*100000/(Diagramme!D$3/1000000-Diagramme!D$1/1000000+$A123*(Diagramme!D$4/1000)^2*PI()/4)*(Diagramme!D$4/1000)^2*PI()/4/(Diagramme!D$8*1000*(Diagramme!D$1/1000000-$A123*(Diagramme!D$4/1000)^2*PI()/4)+Diagramme!D$6/1000)-9.81-(0.601*Diagramme!D$7*(Diagramme!D$5/1000)^2*PI()/4*Q122^2)/T122*1000)</f>
        <v>804.332948215489</v>
      </c>
      <c r="Q123" s="30" t="n">
        <f aca="false">IF((Q122^2+2*P123*($A123-$A122))&lt;0,0,SQRT(Q122^2+2*P123*($A123-$A122)))</f>
        <v>37.4788638705125</v>
      </c>
      <c r="R123" s="30" t="n">
        <f aca="false">(R122+1000*2*($A123-$A122)/(Q123+R122))</f>
        <v>54.7346326817994</v>
      </c>
      <c r="S123" s="31" t="n">
        <f aca="false">IF(P123=-9.81,0,(Diagramme!D$3/1000000-Diagramme!D$1/1000000)*Diagramme!D$2*100000/(Diagramme!D$3/1000000-Diagramme!D$1/1000000+$A123*(Diagramme!D$4/1000)^2*PI()/4)/100000)</f>
        <v>7.34197597091435</v>
      </c>
      <c r="T123" s="30" t="n">
        <f aca="false">IF(P123&lt;0,Diagramme!D$6,(Diagramme!D$8*1000*(Diagramme!D$1/1000000-$A123*(Diagramme!D$4/1000)^2*PI()/4)+Diagramme!D$6/1000)*1000)</f>
        <v>279.867288915635</v>
      </c>
      <c r="U123" s="32" t="n">
        <f aca="false">(0.601*Diagramme!D$7*(Diagramme!D$5/1000)^2*PI()/4*Q122^2)</f>
        <v>2.8344625011659</v>
      </c>
      <c r="V123" s="30" t="n">
        <f aca="false">IF(Diagramme!E$9&lt;$A123,-9.81-(0.601*Diagramme!E$7*(Diagramme!E$5/1000)^2*PI()/4*W122^2)/Z122*1000,(Diagramme!E$3/1000000-Diagramme!E$1/1000000)*Diagramme!E$2*100000/(Diagramme!E$3/1000000-Diagramme!E$1/1000000+$A123*(Diagramme!E$4/1000)^2*PI()/4)*(Diagramme!E$4/1000)^2*PI()/4/(Diagramme!E$8*1000*(Diagramme!E$1/1000000-$A123*(Diagramme!E$4/1000)^2*PI()/4)+Diagramme!E$6/1000)-9.81-(0.601*Diagramme!E$7*(Diagramme!E$5/1000)^2*PI()/4*W122^2)/Z122*1000)</f>
        <v>397.345858274031</v>
      </c>
      <c r="W123" s="30" t="n">
        <f aca="false">IF((W122^2+2*V123*($A123-$A122))&lt;0,0,SQRT(W122^2+2*V123*($A123-$A122)))</f>
        <v>26.2780684610111</v>
      </c>
      <c r="X123" s="30" t="n">
        <f aca="false">(X122+1000*2*($A123-$A122)/(W123+X122))</f>
        <v>59.4018979880386</v>
      </c>
      <c r="Y123" s="31" t="n">
        <f aca="false">IF(V123=-9.81,0,(Diagramme!E$3/1000000-Diagramme!E$1/1000000)*Diagramme!E$2*100000/(Diagramme!E$3/1000000-Diagramme!E$1/1000000+$A123*(Diagramme!E$4/1000)^2*PI()/4)/100000)</f>
        <v>3.67098798545717</v>
      </c>
      <c r="Z123" s="30" t="n">
        <f aca="false">IF(V123&lt;0,Diagramme!E$6,(Diagramme!E$8*1000*(Diagramme!E$1/1000000-$A123*(Diagramme!E$4/1000)^2*PI()/4)+Diagramme!E$6/1000)*1000)</f>
        <v>279.867288915635</v>
      </c>
      <c r="AA123" s="32" t="n">
        <f aca="false">(0.601*Diagramme!E$7*(Diagramme!E$5/1000)^2*PI()/4*W122^2)</f>
        <v>1.39334978206018</v>
      </c>
    </row>
    <row r="124" customFormat="false" ht="12.75" hidden="false" customHeight="false" outlineLevel="0" collapsed="false">
      <c r="A124" s="26" t="n">
        <f aca="false">A123+A$3</f>
        <v>1.22</v>
      </c>
      <c r="B124" s="30" t="n">
        <f aca="false">IF(Diagramme!B$9&lt;$A124,-9.81-(0.601*Diagramme!B$7*(Diagramme!B$5/1000)^2*PI()/4*C123^2)/H123*1000,(Diagramme!B$3/1000000-Diagramme!B$1/1000000)*Diagramme!B$2*100000/(Diagramme!B$3/1000000-Diagramme!B$1/1000000+$A124*(Diagramme!B$4/1000)^2*PI()/4)*(Diagramme!B$4/1000)^2*PI()/4/(Diagramme!B$8*1000*(Diagramme!B$1/1000000-$A124*(Diagramme!B$4/1000)^2*PI()/4)+Diagramme!B$6/1000)-9.81-(0.601*Diagramme!B$7*(Diagramme!B$5/1000)^2*PI()/4*C123^2)/H123*1000)</f>
        <v>1587.09312181102</v>
      </c>
      <c r="C124" s="30" t="n">
        <f aca="false">IF((C123^2+2*B124*($A124-$A123))&lt;0,0,SQRT(C123^2+2*B124*($A124-$A123)))</f>
        <v>45.7052503307415</v>
      </c>
      <c r="D124" s="30" t="n">
        <f aca="false">0.98*SQRT(2*G124*100000/(Diagramme!$B$8*1000))</f>
        <v>34.5475528572374</v>
      </c>
      <c r="E124" s="30" t="str">
        <f aca="false">IF(D124&gt;C124,B124,"x")</f>
        <v>x</v>
      </c>
      <c r="F124" s="30" t="n">
        <f aca="false">(F123+1000*2*($A124-$A123)/(C124+F123))</f>
        <v>52.7478542689742</v>
      </c>
      <c r="G124" s="31" t="n">
        <f aca="false">IF(B124=-9.81,0,(Diagramme!B$3/1000000-Diagramme!B$1/1000000)*Diagramme!B$2*100000/(Diagramme!B$3/1000000-Diagramme!B$1/1000000+$A124*(Diagramme!B$4/1000)^2*PI()/4)/100000)</f>
        <v>6.21373078104754</v>
      </c>
      <c r="H124" s="30" t="n">
        <f aca="false">IF(B124&lt;0,Diagramme!B$6,(Diagramme!B$8*1000*(Diagramme!B$1/1000000-$A124*(Diagramme!B$4/1000)^2*PI()/4)+Diagramme!B$6/1000)*1000)</f>
        <v>120.725696262045</v>
      </c>
      <c r="I124" s="32" t="n">
        <f aca="false">(0.601*Diagramme!B$7*(Diagramme!B$5/1000)^2*PI()/4*C123^2)</f>
        <v>2.48591774780818</v>
      </c>
      <c r="J124" s="30" t="n">
        <f aca="false">IF(Diagramme!C$9&lt;$A124,-9.81-(0.601*Diagramme!C$7*(Diagramme!C$5/1000)^2*PI()/4*K123^2)/N123*1000,(Diagramme!C$3/1000000-Diagramme!C$1/1000000)*Diagramme!C$2*100000/(Diagramme!C$3/1000000-Diagramme!C$1/1000000+$A124*(Diagramme!C$4/1000)^2*PI()/4)*(Diagramme!C$4/1000)^2*PI()/4/(Diagramme!C$8*1000*(Diagramme!C$1/1000000-$A124*(Diagramme!C$4/1000)^2*PI()/4)+Diagramme!C$6/1000)-9.81-(0.601*Diagramme!C$7*(Diagramme!C$5/1000)^2*PI()/4*K123^2)/N123*1000)</f>
        <v>788.756606648247</v>
      </c>
      <c r="K124" s="30" t="n">
        <f aca="false">IF((K123^2+2*J124*($A124-$A123))&lt;0,0,SQRT(K123^2+2*J124*($A124-$A123)))</f>
        <v>32.1340348184907</v>
      </c>
      <c r="L124" s="30" t="n">
        <f aca="false">(L123+1000*2*($A124-$A123)/(K124+L123))</f>
        <v>57.8022026417875</v>
      </c>
      <c r="M124" s="31" t="n">
        <f aca="false">IF(J124=-9.81,0,(Diagramme!C$3/1000000-Diagramme!C$1/1000000)*Diagramme!C$2*100000/(Diagramme!C$3/1000000-Diagramme!C$1/1000000+$A124*(Diagramme!C$4/1000)^2*PI()/4)/100000)</f>
        <v>3.10686539052377</v>
      </c>
      <c r="N124" s="30" t="n">
        <f aca="false">IF(J124&lt;0,Diagramme!C$6,(Diagramme!C$8*1000*(Diagramme!C$1/1000000-$A124*(Diagramme!C$4/1000)^2*PI()/4)+Diagramme!C$6/1000)*1000)</f>
        <v>120.725696262045</v>
      </c>
      <c r="O124" s="32" t="n">
        <f aca="false">(0.601*Diagramme!C$7*(Diagramme!C$5/1000)^2*PI()/4*K123^2)</f>
        <v>1.2287084696498</v>
      </c>
      <c r="P124" s="30" t="n">
        <f aca="false">IF(Diagramme!D$9&lt;$A124,-9.81-(0.601*Diagramme!D$7*(Diagramme!D$5/1000)^2*PI()/4*Q123^2)/T123*1000,(Diagramme!D$3/1000000-Diagramme!D$1/1000000)*Diagramme!D$2*100000/(Diagramme!D$3/1000000-Diagramme!D$1/1000000+$A124*(Diagramme!D$4/1000)^2*PI()/4)*(Diagramme!D$4/1000)^2*PI()/4/(Diagramme!D$8*1000*(Diagramme!D$1/1000000-$A124*(Diagramme!D$4/1000)^2*PI()/4)+Diagramme!D$6/1000)-9.81-(0.601*Diagramme!D$7*(Diagramme!D$5/1000)^2*PI()/4*Q123^2)/T123*1000)</f>
        <v>811.632659447954</v>
      </c>
      <c r="Q124" s="30" t="n">
        <f aca="false">IF((Q123^2+2*P124*($A124-$A123))&lt;0,0,SQRT(Q123^2+2*P124*($A124-$A123)))</f>
        <v>37.6947992462272</v>
      </c>
      <c r="R124" s="30" t="n">
        <f aca="false">(R123+1000*2*($A124-$A123)/(Q124+R123))</f>
        <v>54.9510139748876</v>
      </c>
      <c r="S124" s="31" t="n">
        <f aca="false">IF(P124=-9.81,0,(Diagramme!D$3/1000000-Diagramme!D$1/1000000)*Diagramme!D$2*100000/(Diagramme!D$3/1000000-Diagramme!D$1/1000000+$A124*(Diagramme!D$4/1000)^2*PI()/4)/100000)</f>
        <v>7.32588310040596</v>
      </c>
      <c r="T124" s="30" t="n">
        <f aca="false">IF(P124&lt;0,Diagramme!D$6,(Diagramme!D$8*1000*(Diagramme!D$1/1000000-$A124*(Diagramme!D$4/1000)^2*PI()/4)+Diagramme!D$6/1000)*1000)</f>
        <v>276.725696262045</v>
      </c>
      <c r="U124" s="32" t="n">
        <f aca="false">(0.601*Diagramme!D$7*(Diagramme!D$5/1000)^2*PI()/4*Q123^2)</f>
        <v>2.86729970053209</v>
      </c>
      <c r="V124" s="30" t="n">
        <f aca="false">IF(Diagramme!E$9&lt;$A124,-9.81-(0.601*Diagramme!E$7*(Diagramme!E$5/1000)^2*PI()/4*W123^2)/Z123*1000,(Diagramme!E$3/1000000-Diagramme!E$1/1000000)*Diagramme!E$2*100000/(Diagramme!E$3/1000000-Diagramme!E$1/1000000+$A124*(Diagramme!E$4/1000)^2*PI()/4)*(Diagramme!E$4/1000)^2*PI()/4/(Diagramme!E$8*1000*(Diagramme!E$1/1000000-$A124*(Diagramme!E$4/1000)^2*PI()/4)+Diagramme!E$6/1000)-9.81-(0.601*Diagramme!E$7*(Diagramme!E$5/1000)^2*PI()/4*W123^2)/Z123*1000)</f>
        <v>400.997364330222</v>
      </c>
      <c r="W124" s="30" t="n">
        <f aca="false">IF((W123^2+2*V124*($A124-$A123))&lt;0,0,SQRT(W123^2+2*V124*($A124-$A123)))</f>
        <v>26.4302256768305</v>
      </c>
      <c r="X124" s="30" t="n">
        <f aca="false">(X123+1000*2*($A124-$A123)/(W124+X123))</f>
        <v>59.634910980681</v>
      </c>
      <c r="Y124" s="31" t="n">
        <f aca="false">IF(V124=-9.81,0,(Diagramme!E$3/1000000-Diagramme!E$1/1000000)*Diagramme!E$2*100000/(Diagramme!E$3/1000000-Diagramme!E$1/1000000+$A124*(Diagramme!E$4/1000)^2*PI()/4)/100000)</f>
        <v>3.66294155020298</v>
      </c>
      <c r="Z124" s="30" t="n">
        <f aca="false">IF(V124&lt;0,Diagramme!E$6,(Diagramme!E$8*1000*(Diagramme!E$1/1000000-$A124*(Diagramme!E$4/1000)^2*PI()/4)+Diagramme!E$6/1000)*1000)</f>
        <v>276.725696262045</v>
      </c>
      <c r="AA124" s="32" t="n">
        <f aca="false">(0.601*Diagramme!E$7*(Diagramme!E$5/1000)^2*PI()/4*W123^2)</f>
        <v>1.40957157826338</v>
      </c>
    </row>
    <row r="125" customFormat="false" ht="12.75" hidden="false" customHeight="false" outlineLevel="0" collapsed="false">
      <c r="A125" s="26" t="n">
        <f aca="false">A124+A$3</f>
        <v>1.23</v>
      </c>
      <c r="B125" s="30" t="n">
        <f aca="false">IF(Diagramme!B$9&lt;$A125,-9.81-(0.601*Diagramme!B$7*(Diagramme!B$5/1000)^2*PI()/4*C124^2)/H124*1000,(Diagramme!B$3/1000000-Diagramme!B$1/1000000)*Diagramme!B$2*100000/(Diagramme!B$3/1000000-Diagramme!B$1/1000000+$A125*(Diagramme!B$4/1000)^2*PI()/4)*(Diagramme!B$4/1000)^2*PI()/4/(Diagramme!B$8*1000*(Diagramme!B$1/1000000-$A125*(Diagramme!B$4/1000)^2*PI()/4)+Diagramme!B$6/1000)-9.81-(0.601*Diagramme!B$7*(Diagramme!B$5/1000)^2*PI()/4*C124^2)/H124*1000)</f>
        <v>1624.3187454486</v>
      </c>
      <c r="C125" s="30" t="n">
        <f aca="false">IF((C124^2+2*B125*($A125-$A124))&lt;0,0,SQRT(C124^2+2*B125*($A125-$A124)))</f>
        <v>46.0592692376324</v>
      </c>
      <c r="D125" s="30" t="n">
        <f aca="false">0.98*SQRT(2*G125*100000/(Diagramme!$B$8*1000))</f>
        <v>34.494068163288</v>
      </c>
      <c r="E125" s="30" t="str">
        <f aca="false">IF(D125&gt;C125,B125,"x")</f>
        <v>x</v>
      </c>
      <c r="F125" s="30" t="n">
        <f aca="false">(F124+1000*2*($A125-$A124)/(C125+F124))</f>
        <v>52.9502688246278</v>
      </c>
      <c r="G125" s="31" t="n">
        <f aca="false">IF(B125=-9.81,0,(Diagramme!B$3/1000000-Diagramme!B$1/1000000)*Diagramme!B$2*100000/(Diagramme!B$3/1000000-Diagramme!B$1/1000000+$A125*(Diagramme!B$4/1000)^2*PI()/4)/100000)</f>
        <v>6.19450613522262</v>
      </c>
      <c r="H125" s="30" t="n">
        <f aca="false">IF(B125&lt;0,Diagramme!B$6,(Diagramme!B$8*1000*(Diagramme!B$1/1000000-$A125*(Diagramme!B$4/1000)^2*PI()/4)+Diagramme!B$6/1000)*1000)</f>
        <v>117.584103608455</v>
      </c>
      <c r="I125" s="32" t="n">
        <f aca="false">(0.601*Diagramme!B$7*(Diagramme!B$5/1000)^2*PI()/4*C124^2)</f>
        <v>2.52427404931626</v>
      </c>
      <c r="J125" s="30" t="n">
        <f aca="false">IF(Diagramme!C$9&lt;$A125,-9.81-(0.601*Diagramme!C$7*(Diagramme!C$5/1000)^2*PI()/4*K124^2)/N124*1000,(Diagramme!C$3/1000000-Diagramme!C$1/1000000)*Diagramme!C$2*100000/(Diagramme!C$3/1000000-Diagramme!C$1/1000000+$A125*(Diagramme!C$4/1000)^2*PI()/4)*(Diagramme!C$4/1000)^2*PI()/4/(Diagramme!C$8*1000*(Diagramme!C$1/1000000-$A125*(Diagramme!C$4/1000)^2*PI()/4)+Diagramme!C$6/1000)-9.81-(0.601*Diagramme!C$7*(Diagramme!C$5/1000)^2*PI()/4*K124^2)/N124*1000)</f>
        <v>807.37337113647</v>
      </c>
      <c r="K125" s="30" t="n">
        <f aca="false">IF((K124^2+2*J125*($A125-$A124))&lt;0,0,SQRT(K124^2+2*J125*($A125-$A124)))</f>
        <v>32.3843119602486</v>
      </c>
      <c r="L125" s="30" t="n">
        <f aca="false">(L124+1000*2*($A125-$A124)/(K125+L124))</f>
        <v>58.0239652865493</v>
      </c>
      <c r="M125" s="31" t="n">
        <f aca="false">IF(J125=-9.81,0,(Diagramme!C$3/1000000-Diagramme!C$1/1000000)*Diagramme!C$2*100000/(Diagramme!C$3/1000000-Diagramme!C$1/1000000+$A125*(Diagramme!C$4/1000)^2*PI()/4)/100000)</f>
        <v>3.09725306761131</v>
      </c>
      <c r="N125" s="30" t="n">
        <f aca="false">IF(J125&lt;0,Diagramme!C$6,(Diagramme!C$8*1000*(Diagramme!C$1/1000000-$A125*(Diagramme!C$4/1000)^2*PI()/4)+Diagramme!C$6/1000)*1000)</f>
        <v>117.584103608455</v>
      </c>
      <c r="O125" s="32" t="n">
        <f aca="false">(0.601*Diagramme!C$7*(Diagramme!C$5/1000)^2*PI()/4*K124^2)</f>
        <v>1.24777085849474</v>
      </c>
      <c r="P125" s="30" t="n">
        <f aca="false">IF(Diagramme!D$9&lt;$A125,-9.81-(0.601*Diagramme!D$7*(Diagramme!D$5/1000)^2*PI()/4*Q124^2)/T124*1000,(Diagramme!D$3/1000000-Diagramme!D$1/1000000)*Diagramme!D$2*100000/(Diagramme!D$3/1000000-Diagramme!D$1/1000000+$A125*(Diagramme!D$4/1000)^2*PI()/4)*(Diagramme!D$4/1000)^2*PI()/4/(Diagramme!D$8*1000*(Diagramme!D$1/1000000-$A125*(Diagramme!D$4/1000)^2*PI()/4)+Diagramme!D$6/1000)-9.81-(0.601*Diagramme!D$7*(Diagramme!D$5/1000)^2*PI()/4*Q124^2)/T124*1000)</f>
        <v>819.107083599136</v>
      </c>
      <c r="Q125" s="30" t="n">
        <f aca="false">IF((Q124^2+2*P125*($A125-$A124))&lt;0,0,SQRT(Q124^2+2*P125*($A125-$A124)))</f>
        <v>37.9114762556848</v>
      </c>
      <c r="R125" s="30" t="n">
        <f aca="false">(R124+1000*2*($A125-$A124)/(Q125+R124))</f>
        <v>55.1663861876114</v>
      </c>
      <c r="S125" s="31" t="n">
        <f aca="false">IF(P125=-9.81,0,(Diagramme!D$3/1000000-Diagramme!D$1/1000000)*Diagramme!D$2*100000/(Diagramme!D$3/1000000-Diagramme!D$1/1000000+$A125*(Diagramme!D$4/1000)^2*PI()/4)/100000)</f>
        <v>7.3098606234986</v>
      </c>
      <c r="T125" s="30" t="n">
        <f aca="false">IF(P125&lt;0,Diagramme!D$6,(Diagramme!D$8*1000*(Diagramme!D$1/1000000-$A125*(Diagramme!D$4/1000)^2*PI()/4)+Diagramme!D$6/1000)*1000)</f>
        <v>273.584103608455</v>
      </c>
      <c r="U125" s="32" t="n">
        <f aca="false">(0.601*Diagramme!D$7*(Diagramme!D$5/1000)^2*PI()/4*Q124^2)</f>
        <v>2.9004349133933</v>
      </c>
      <c r="V125" s="30" t="n">
        <f aca="false">IF(Diagramme!E$9&lt;$A125,-9.81-(0.601*Diagramme!E$7*(Diagramme!E$5/1000)^2*PI()/4*W124^2)/Z124*1000,(Diagramme!E$3/1000000-Diagramme!E$1/1000000)*Diagramme!E$2*100000/(Diagramme!E$3/1000000-Diagramme!E$1/1000000+$A125*(Diagramme!E$4/1000)^2*PI()/4)*(Diagramme!E$4/1000)^2*PI()/4/(Diagramme!E$8*1000*(Diagramme!E$1/1000000-$A125*(Diagramme!E$4/1000)^2*PI()/4)+Diagramme!E$6/1000)-9.81-(0.601*Diagramme!E$7*(Diagramme!E$5/1000)^2*PI()/4*W124^2)/Z124*1000)</f>
        <v>404.736264076287</v>
      </c>
      <c r="W125" s="30" t="n">
        <f aca="false">IF((W124^2+2*V125*($A125-$A124))&lt;0,0,SQRT(W124^2+2*V125*($A125-$A124)))</f>
        <v>26.5829184742706</v>
      </c>
      <c r="X125" s="30" t="n">
        <f aca="false">(X124+1000*2*($A125-$A124)/(W125+X124))</f>
        <v>59.8668815617828</v>
      </c>
      <c r="Y125" s="31" t="n">
        <f aca="false">IF(V125=-9.81,0,(Diagramme!E$3/1000000-Diagramme!E$1/1000000)*Diagramme!E$2*100000/(Diagramme!E$3/1000000-Diagramme!E$1/1000000+$A125*(Diagramme!E$4/1000)^2*PI()/4)/100000)</f>
        <v>3.6549303117493</v>
      </c>
      <c r="Z125" s="30" t="n">
        <f aca="false">IF(V125&lt;0,Diagramme!E$6,(Diagramme!E$8*1000*(Diagramme!E$1/1000000-$A125*(Diagramme!E$4/1000)^2*PI()/4)+Diagramme!E$6/1000)*1000)</f>
        <v>273.584103608455</v>
      </c>
      <c r="AA125" s="32" t="n">
        <f aca="false">(0.601*Diagramme!E$7*(Diagramme!E$5/1000)^2*PI()/4*W124^2)</f>
        <v>1.42594244859393</v>
      </c>
    </row>
    <row r="126" customFormat="false" ht="12.75" hidden="false" customHeight="false" outlineLevel="0" collapsed="false">
      <c r="A126" s="26" t="n">
        <f aca="false">A125+A$3</f>
        <v>1.24</v>
      </c>
      <c r="B126" s="30" t="n">
        <f aca="false">IF(Diagramme!B$9&lt;$A126,-9.81-(0.601*Diagramme!B$7*(Diagramme!B$5/1000)^2*PI()/4*C125^2)/H125*1000,(Diagramme!B$3/1000000-Diagramme!B$1/1000000)*Diagramme!B$2*100000/(Diagramme!B$3/1000000-Diagramme!B$1/1000000+$A126*(Diagramme!B$4/1000)^2*PI()/4)*(Diagramme!B$4/1000)^2*PI()/4/(Diagramme!B$8*1000*(Diagramme!B$1/1000000-$A126*(Diagramme!B$4/1000)^2*PI()/4)+Diagramme!B$6/1000)-9.81-(0.601*Diagramme!B$7*(Diagramme!B$5/1000)^2*PI()/4*C125^2)/H125*1000)</f>
        <v>1663.61428639886</v>
      </c>
      <c r="C126" s="30" t="n">
        <f aca="false">IF((C125^2+2*B126*($A126-$A125))&lt;0,0,SQRT(C125^2+2*B126*($A126-$A125)))</f>
        <v>46.4190539372863</v>
      </c>
      <c r="D126" s="30" t="n">
        <f aca="false">0.98*SQRT(2*G126*100000/(Diagramme!$B$8*1000))</f>
        <v>34.4408311091938</v>
      </c>
      <c r="E126" s="30" t="str">
        <f aca="false">IF(D126&gt;C126,B126,"x")</f>
        <v>x</v>
      </c>
      <c r="F126" s="30" t="n">
        <f aca="false">(F125+1000*2*($A126-$A125)/(C126+F125))</f>
        <v>53.1515381846688</v>
      </c>
      <c r="G126" s="31" t="n">
        <f aca="false">IF(B126=-9.81,0,(Diagramme!B$3/1000000-Diagramme!B$1/1000000)*Diagramme!B$2*100000/(Diagramme!B$3/1000000-Diagramme!B$1/1000000+$A126*(Diagramme!B$4/1000)^2*PI()/4)/100000)</f>
        <v>6.17540008065394</v>
      </c>
      <c r="H126" s="30" t="n">
        <f aca="false">IF(B126&lt;0,Diagramme!B$6,(Diagramme!B$8*1000*(Diagramme!B$1/1000000-$A126*(Diagramme!B$4/1000)^2*PI()/4)+Diagramme!B$6/1000)*1000)</f>
        <v>114.442510954865</v>
      </c>
      <c r="I126" s="32" t="n">
        <f aca="false">(0.601*Diagramme!B$7*(Diagramme!B$5/1000)^2*PI()/4*C125^2)</f>
        <v>2.5635300064428</v>
      </c>
      <c r="J126" s="30" t="n">
        <f aca="false">IF(Diagramme!C$9&lt;$A126,-9.81-(0.601*Diagramme!C$7*(Diagramme!C$5/1000)^2*PI()/4*K125^2)/N125*1000,(Diagramme!C$3/1000000-Diagramme!C$1/1000000)*Diagramme!C$2*100000/(Diagramme!C$3/1000000-Diagramme!C$1/1000000+$A126*(Diagramme!C$4/1000)^2*PI()/4)*(Diagramme!C$4/1000)^2*PI()/4/(Diagramme!C$8*1000*(Diagramme!C$1/1000000-$A126*(Diagramme!C$4/1000)^2*PI()/4)+Diagramme!C$6/1000)-9.81-(0.601*Diagramme!C$7*(Diagramme!C$5/1000)^2*PI()/4*K125^2)/N125*1000)</f>
        <v>827.025304682157</v>
      </c>
      <c r="K126" s="30" t="n">
        <f aca="false">IF((K125^2+2*J126*($A126-$A125))&lt;0,0,SQRT(K125^2+2*J126*($A126-$A125)))</f>
        <v>32.6386912610224</v>
      </c>
      <c r="L126" s="30" t="n">
        <f aca="false">(L125+1000*2*($A126-$A125)/(K126+L125))</f>
        <v>58.2445632787282</v>
      </c>
      <c r="M126" s="31" t="n">
        <f aca="false">IF(J126=-9.81,0,(Diagramme!C$3/1000000-Diagramme!C$1/1000000)*Diagramme!C$2*100000/(Diagramme!C$3/1000000-Diagramme!C$1/1000000+$A126*(Diagramme!C$4/1000)^2*PI()/4)/100000)</f>
        <v>3.08770004032697</v>
      </c>
      <c r="N126" s="30" t="n">
        <f aca="false">IF(J126&lt;0,Diagramme!C$6,(Diagramme!C$8*1000*(Diagramme!C$1/1000000-$A126*(Diagramme!C$4/1000)^2*PI()/4)+Diagramme!C$6/1000)*1000)</f>
        <v>114.442510954865</v>
      </c>
      <c r="O126" s="32" t="n">
        <f aca="false">(0.601*Diagramme!C$7*(Diagramme!C$5/1000)^2*PI()/4*K125^2)</f>
        <v>1.26728317067562</v>
      </c>
      <c r="P126" s="30" t="n">
        <f aca="false">IF(Diagramme!D$9&lt;$A126,-9.81-(0.601*Diagramme!D$7*(Diagramme!D$5/1000)^2*PI()/4*Q125^2)/T125*1000,(Diagramme!D$3/1000000-Diagramme!D$1/1000000)*Diagramme!D$2*100000/(Diagramme!D$3/1000000-Diagramme!D$1/1000000+$A126*(Diagramme!D$4/1000)^2*PI()/4)*(Diagramme!D$4/1000)^2*PI()/4/(Diagramme!D$8*1000*(Diagramme!D$1/1000000-$A126*(Diagramme!D$4/1000)^2*PI()/4)+Diagramme!D$6/1000)-9.81-(0.601*Diagramme!D$7*(Diagramme!D$5/1000)^2*PI()/4*Q125^2)/T125*1000)</f>
        <v>826.762232232193</v>
      </c>
      <c r="Q126" s="30" t="n">
        <f aca="false">IF((Q125^2+2*P126*($A126-$A125))&lt;0,0,SQRT(Q125^2+2*P126*($A126-$A125)))</f>
        <v>38.1289296536107</v>
      </c>
      <c r="R126" s="30" t="n">
        <f aca="false">(R125+1000*2*($A126-$A125)/(Q126+R125))</f>
        <v>55.3807592225239</v>
      </c>
      <c r="S126" s="31" t="n">
        <f aca="false">IF(P126=-9.81,0,(Diagramme!D$3/1000000-Diagramme!D$1/1000000)*Diagramme!D$2*100000/(Diagramme!D$3/1000000-Diagramme!D$1/1000000+$A126*(Diagramme!D$4/1000)^2*PI()/4)/100000)</f>
        <v>7.29390807932561</v>
      </c>
      <c r="T126" s="30" t="n">
        <f aca="false">IF(P126&lt;0,Diagramme!D$6,(Diagramme!D$8*1000*(Diagramme!D$1/1000000-$A126*(Diagramme!D$4/1000)^2*PI()/4)+Diagramme!D$6/1000)*1000)</f>
        <v>270.442510954865</v>
      </c>
      <c r="U126" s="32" t="n">
        <f aca="false">(0.601*Diagramme!D$7*(Diagramme!D$5/1000)^2*PI()/4*Q125^2)</f>
        <v>2.93387527247106</v>
      </c>
      <c r="V126" s="30" t="n">
        <f aca="false">IF(Diagramme!E$9&lt;$A126,-9.81-(0.601*Diagramme!E$7*(Diagramme!E$5/1000)^2*PI()/4*W125^2)/Z125*1000,(Diagramme!E$3/1000000-Diagramme!E$1/1000000)*Diagramme!E$2*100000/(Diagramme!E$3/1000000-Diagramme!E$1/1000000+$A126*(Diagramme!E$4/1000)^2*PI()/4)*(Diagramme!E$4/1000)^2*PI()/4/(Diagramme!E$8*1000*(Diagramme!E$1/1000000-$A126*(Diagramme!E$4/1000)^2*PI()/4)+Diagramme!E$6/1000)-9.81-(0.601*Diagramme!E$7*(Diagramme!E$5/1000)^2*PI()/4*W125^2)/Z125*1000)</f>
        <v>408.565564570814</v>
      </c>
      <c r="W126" s="30" t="n">
        <f aca="false">IF((W125^2+2*V126*($A126-$A125))&lt;0,0,SQRT(W125^2+2*V126*($A126-$A125)))</f>
        <v>26.7361714892228</v>
      </c>
      <c r="X126" s="30" t="n">
        <f aca="false">(X125+1000*2*($A126-$A125)/(W126+X125))</f>
        <v>60.0978203023399</v>
      </c>
      <c r="Y126" s="31" t="n">
        <f aca="false">IF(V126=-9.81,0,(Diagramme!E$3/1000000-Diagramme!E$1/1000000)*Diagramme!E$2*100000/(Diagramme!E$3/1000000-Diagramme!E$1/1000000+$A126*(Diagramme!E$4/1000)^2*PI()/4)/100000)</f>
        <v>3.64695403966281</v>
      </c>
      <c r="Z126" s="30" t="n">
        <f aca="false">IF(V126&lt;0,Diagramme!E$6,(Diagramme!E$8*1000*(Diagramme!E$1/1000000-$A126*(Diagramme!E$4/1000)^2*PI()/4)+Diagramme!E$6/1000)*1000)</f>
        <v>270.442510954865</v>
      </c>
      <c r="AA126" s="32" t="n">
        <f aca="false">(0.601*Diagramme!E$7*(Diagramme!E$5/1000)^2*PI()/4*W125^2)</f>
        <v>1.44246596093256</v>
      </c>
    </row>
    <row r="127" customFormat="false" ht="12.75" hidden="false" customHeight="false" outlineLevel="0" collapsed="false">
      <c r="A127" s="26" t="n">
        <f aca="false">A126+A$3</f>
        <v>1.25</v>
      </c>
      <c r="B127" s="30" t="n">
        <f aca="false">IF(Diagramme!B$9&lt;$A127,-9.81-(0.601*Diagramme!B$7*(Diagramme!B$5/1000)^2*PI()/4*C126^2)/H126*1000,(Diagramme!B$3/1000000-Diagramme!B$1/1000000)*Diagramme!B$2*100000/(Diagramme!B$3/1000000-Diagramme!B$1/1000000+$A127*(Diagramme!B$4/1000)^2*PI()/4)*(Diagramme!B$4/1000)^2*PI()/4/(Diagramme!B$8*1000*(Diagramme!B$1/1000000-$A127*(Diagramme!B$4/1000)^2*PI()/4)+Diagramme!B$6/1000)-9.81-(0.601*Diagramme!B$7*(Diagramme!B$5/1000)^2*PI()/4*C126^2)/H126*1000)</f>
        <v>1705.1543980603</v>
      </c>
      <c r="C127" s="30" t="n">
        <f aca="false">IF((C126^2+2*B127*($A127-$A126))&lt;0,0,SQRT(C126^2+2*B127*($A127-$A126)))</f>
        <v>46.7849511744311</v>
      </c>
      <c r="D127" s="30" t="n">
        <f aca="false">0.98*SQRT(2*G127*100000/(Diagramme!$B$8*1000))</f>
        <v>34.3878397898361</v>
      </c>
      <c r="E127" s="30" t="str">
        <f aca="false">IF(D127&gt;C127,B127,"x")</f>
        <v>x</v>
      </c>
      <c r="F127" s="30" t="n">
        <f aca="false">(F126+1000*2*($A127-$A126)/(C127+F126))</f>
        <v>53.3516652866739</v>
      </c>
      <c r="G127" s="31" t="n">
        <f aca="false">IF(B127=-9.81,0,(Diagramme!B$3/1000000-Diagramme!B$1/1000000)*Diagramme!B$2*100000/(Diagramme!B$3/1000000-Diagramme!B$1/1000000+$A127*(Diagramme!B$4/1000)^2*PI()/4)/100000)</f>
        <v>6.15641152338314</v>
      </c>
      <c r="H127" s="30" t="n">
        <f aca="false">IF(B127&lt;0,Diagramme!B$6,(Diagramme!B$8*1000*(Diagramme!B$1/1000000-$A127*(Diagramme!B$4/1000)^2*PI()/4)+Diagramme!B$6/1000)*1000)</f>
        <v>111.300918301276</v>
      </c>
      <c r="I127" s="32" t="n">
        <f aca="false">(0.601*Diagramme!B$7*(Diagramme!B$5/1000)^2*PI()/4*C126^2)</f>
        <v>2.60373564421247</v>
      </c>
      <c r="J127" s="30" t="n">
        <f aca="false">IF(Diagramme!C$9&lt;$A127,-9.81-(0.601*Diagramme!C$7*(Diagramme!C$5/1000)^2*PI()/4*K126^2)/N126*1000,(Diagramme!C$3/1000000-Diagramme!C$1/1000000)*Diagramme!C$2*100000/(Diagramme!C$3/1000000-Diagramme!C$1/1000000+$A127*(Diagramme!C$4/1000)^2*PI()/4)*(Diagramme!C$4/1000)^2*PI()/4/(Diagramme!C$8*1000*(Diagramme!C$1/1000000-$A127*(Diagramme!C$4/1000)^2*PI()/4)+Diagramme!C$6/1000)-9.81-(0.601*Diagramme!C$7*(Diagramme!C$5/1000)^2*PI()/4*K126^2)/N126*1000)</f>
        <v>847.799751267466</v>
      </c>
      <c r="K127" s="30" t="n">
        <f aca="false">IF((K126^2+2*J127*($A127-$A126))&lt;0,0,SQRT(K126^2+2*J127*($A127-$A126)))</f>
        <v>32.8974187780393</v>
      </c>
      <c r="L127" s="30" t="n">
        <f aca="false">(L126+1000*2*($A127-$A126)/(K127+L126))</f>
        <v>58.4640011222847</v>
      </c>
      <c r="M127" s="31" t="n">
        <f aca="false">IF(J127=-9.81,0,(Diagramme!C$3/1000000-Diagramme!C$1/1000000)*Diagramme!C$2*100000/(Diagramme!C$3/1000000-Diagramme!C$1/1000000+$A127*(Diagramme!C$4/1000)^2*PI()/4)/100000)</f>
        <v>3.07820576169157</v>
      </c>
      <c r="N127" s="30" t="n">
        <f aca="false">IF(J127&lt;0,Diagramme!C$6,(Diagramme!C$8*1000*(Diagramme!C$1/1000000-$A127*(Diagramme!C$4/1000)^2*PI()/4)+Diagramme!C$6/1000)*1000)</f>
        <v>111.300918301276</v>
      </c>
      <c r="O127" s="32" t="n">
        <f aca="false">(0.601*Diagramme!C$7*(Diagramme!C$5/1000)^2*PI()/4*K126^2)</f>
        <v>1.28727042378966</v>
      </c>
      <c r="P127" s="30" t="n">
        <f aca="false">IF(Diagramme!D$9&lt;$A127,-9.81-(0.601*Diagramme!D$7*(Diagramme!D$5/1000)^2*PI()/4*Q126^2)/T126*1000,(Diagramme!D$3/1000000-Diagramme!D$1/1000000)*Diagramme!D$2*100000/(Diagramme!D$3/1000000-Diagramme!D$1/1000000+$A127*(Diagramme!D$4/1000)^2*PI()/4)*(Diagramme!D$4/1000)^2*PI()/4/(Diagramme!D$8*1000*(Diagramme!D$1/1000000-$A127*(Diagramme!D$4/1000)^2*PI()/4)+Diagramme!D$6/1000)-9.81-(0.601*Diagramme!D$7*(Diagramme!D$5/1000)^2*PI()/4*Q126^2)/T126*1000)</f>
        <v>834.604399223283</v>
      </c>
      <c r="Q127" s="30" t="n">
        <f aca="false">IF((Q126^2+2*P127*($A127-$A126))&lt;0,0,SQRT(Q126^2+2*P127*($A127-$A126)))</f>
        <v>38.3471950019093</v>
      </c>
      <c r="R127" s="30" t="n">
        <f aca="false">(R126+1000*2*($A127-$A126)/(Q127+R126))</f>
        <v>55.5941427340439</v>
      </c>
      <c r="S127" s="31" t="n">
        <f aca="false">IF(P127=-9.81,0,(Diagramme!D$3/1000000-Diagramme!D$1/1000000)*Diagramme!D$2*100000/(Diagramme!D$3/1000000-Diagramme!D$1/1000000+$A127*(Diagramme!D$4/1000)^2*PI()/4)/100000)</f>
        <v>7.27802501103462</v>
      </c>
      <c r="T127" s="30" t="n">
        <f aca="false">IF(P127&lt;0,Diagramme!D$6,(Diagramme!D$8*1000*(Diagramme!D$1/1000000-$A127*(Diagramme!D$4/1000)^2*PI()/4)+Diagramme!D$6/1000)*1000)</f>
        <v>267.300918301276</v>
      </c>
      <c r="U127" s="32" t="n">
        <f aca="false">(0.601*Diagramme!D$7*(Diagramme!D$5/1000)^2*PI()/4*Q126^2)</f>
        <v>2.96762815591128</v>
      </c>
      <c r="V127" s="30" t="n">
        <f aca="false">IF(Diagramme!E$9&lt;$A127,-9.81-(0.601*Diagramme!E$7*(Diagramme!E$5/1000)^2*PI()/4*W126^2)/Z126*1000,(Diagramme!E$3/1000000-Diagramme!E$1/1000000)*Diagramme!E$2*100000/(Diagramme!E$3/1000000-Diagramme!E$1/1000000+$A127*(Diagramme!E$4/1000)^2*PI()/4)*(Diagramme!E$4/1000)^2*PI()/4/(Diagramme!E$8*1000*(Diagramme!E$1/1000000-$A127*(Diagramme!E$4/1000)^2*PI()/4)+Diagramme!E$6/1000)-9.81-(0.601*Diagramme!E$7*(Diagramme!E$5/1000)^2*PI()/4*W126^2)/Z126*1000)</f>
        <v>412.488414088035</v>
      </c>
      <c r="W127" s="30" t="n">
        <f aca="false">IF((W126^2+2*V127*($A127-$A126))&lt;0,0,SQRT(W126^2+2*V127*($A127-$A126)))</f>
        <v>26.8900099327407</v>
      </c>
      <c r="X127" s="30" t="n">
        <f aca="false">(X126+1000*2*($A127-$A126)/(W127+X126))</f>
        <v>60.3277375211732</v>
      </c>
      <c r="Y127" s="31" t="n">
        <f aca="false">IF(V127=-9.81,0,(Diagramme!E$3/1000000-Diagramme!E$1/1000000)*Diagramme!E$2*100000/(Diagramme!E$3/1000000-Diagramme!E$1/1000000+$A127*(Diagramme!E$4/1000)^2*PI()/4)/100000)</f>
        <v>3.63901250551731</v>
      </c>
      <c r="Z127" s="30" t="n">
        <f aca="false">IF(V127&lt;0,Diagramme!E$6,(Diagramme!E$8*1000*(Diagramme!E$1/1000000-$A127*(Diagramme!E$4/1000)^2*PI()/4)+Diagramme!E$6/1000)*1000)</f>
        <v>267.300918301276</v>
      </c>
      <c r="AA127" s="32" t="n">
        <f aca="false">(0.601*Diagramme!E$7*(Diagramme!E$5/1000)^2*PI()/4*W126^2)</f>
        <v>1.45914580592428</v>
      </c>
    </row>
    <row r="128" customFormat="false" ht="12.75" hidden="false" customHeight="false" outlineLevel="0" collapsed="false">
      <c r="A128" s="26" t="n">
        <f aca="false">A127+A$3</f>
        <v>1.26</v>
      </c>
      <c r="B128" s="30" t="n">
        <f aca="false">IF(Diagramme!B$9&lt;$A128,-9.81-(0.601*Diagramme!B$7*(Diagramme!B$5/1000)^2*PI()/4*C127^2)/H127*1000,(Diagramme!B$3/1000000-Diagramme!B$1/1000000)*Diagramme!B$2*100000/(Diagramme!B$3/1000000-Diagramme!B$1/1000000+$A128*(Diagramme!B$4/1000)^2*PI()/4)*(Diagramme!B$4/1000)^2*PI()/4/(Diagramme!B$8*1000*(Diagramme!B$1/1000000-$A128*(Diagramme!B$4/1000)^2*PI()/4)+Diagramme!B$6/1000)-9.81-(0.601*Diagramme!B$7*(Diagramme!B$5/1000)^2*PI()/4*C127^2)/H127*1000)</f>
        <v>1749.13400733592</v>
      </c>
      <c r="C128" s="30" t="n">
        <f aca="false">IF((C127^2+2*B128*($A128-$A127))&lt;0,0,SQRT(C127^2+2*B128*($A128-$A127)))</f>
        <v>47.1573359779856</v>
      </c>
      <c r="D128" s="30" t="n">
        <f aca="false">0.98*SQRT(2*G128*100000/(Diagramme!$B$8*1000))</f>
        <v>34.3350923205523</v>
      </c>
      <c r="E128" s="30" t="str">
        <f aca="false">IF(D128&gt;C128,B128,"x")</f>
        <v>x</v>
      </c>
      <c r="F128" s="30" t="n">
        <f aca="false">(F127+1000*2*($A128-$A127)/(C128+F127))</f>
        <v>53.5506524395493</v>
      </c>
      <c r="G128" s="31" t="n">
        <f aca="false">IF(B128=-9.81,0,(Diagramme!B$3/1000000-Diagramme!B$1/1000000)*Diagramme!B$2*100000/(Diagramme!B$3/1000000-Diagramme!B$1/1000000+$A128*(Diagramme!B$4/1000)^2*PI()/4)/100000)</f>
        <v>6.13753938286573</v>
      </c>
      <c r="H128" s="30" t="n">
        <f aca="false">IF(B128&lt;0,Diagramme!B$6,(Diagramme!B$8*1000*(Diagramme!B$1/1000000-$A128*(Diagramme!B$4/1000)^2*PI()/4)+Diagramme!B$6/1000)*1000)</f>
        <v>108.159325647686</v>
      </c>
      <c r="I128" s="32" t="n">
        <f aca="false">(0.601*Diagramme!B$7*(Diagramme!B$5/1000)^2*PI()/4*C127^2)</f>
        <v>2.64494520861106</v>
      </c>
      <c r="J128" s="30" t="n">
        <f aca="false">IF(Diagramme!C$9&lt;$A128,-9.81-(0.601*Diagramme!C$7*(Diagramme!C$5/1000)^2*PI()/4*K127^2)/N127*1000,(Diagramme!C$3/1000000-Diagramme!C$1/1000000)*Diagramme!C$2*100000/(Diagramme!C$3/1000000-Diagramme!C$1/1000000+$A128*(Diagramme!C$4/1000)^2*PI()/4)*(Diagramme!C$4/1000)^2*PI()/4/(Diagramme!C$8*1000*(Diagramme!C$1/1000000-$A128*(Diagramme!C$4/1000)^2*PI()/4)+Diagramme!C$6/1000)-9.81-(0.601*Diagramme!C$7*(Diagramme!C$5/1000)^2*PI()/4*K127^2)/N127*1000)</f>
        <v>869.794193574364</v>
      </c>
      <c r="K128" s="30" t="n">
        <f aca="false">IF((K127^2+2*J128*($A128-$A127))&lt;0,0,SQRT(K127^2+2*J128*($A128-$A127)))</f>
        <v>33.1607606385797</v>
      </c>
      <c r="L128" s="30" t="n">
        <f aca="false">(L127+1000*2*($A128-$A127)/(K128+L127))</f>
        <v>58.6822827266855</v>
      </c>
      <c r="M128" s="31" t="n">
        <f aca="false">IF(J128=-9.81,0,(Diagramme!C$3/1000000-Diagramme!C$1/1000000)*Diagramme!C$2*100000/(Diagramme!C$3/1000000-Diagramme!C$1/1000000+$A128*(Diagramme!C$4/1000)^2*PI()/4)/100000)</f>
        <v>3.06876969143286</v>
      </c>
      <c r="N128" s="30" t="n">
        <f aca="false">IF(J128&lt;0,Diagramme!C$6,(Diagramme!C$8*1000*(Diagramme!C$1/1000000-$A128*(Diagramme!C$4/1000)^2*PI()/4)+Diagramme!C$6/1000)*1000)</f>
        <v>108.159325647686</v>
      </c>
      <c r="O128" s="32" t="n">
        <f aca="false">(0.601*Diagramme!C$7*(Diagramme!C$5/1000)^2*PI()/4*K127^2)</f>
        <v>1.30775974633237</v>
      </c>
      <c r="P128" s="30" t="n">
        <f aca="false">IF(Diagramme!D$9&lt;$A128,-9.81-(0.601*Diagramme!D$7*(Diagramme!D$5/1000)^2*PI()/4*Q127^2)/T127*1000,(Diagramme!D$3/1000000-Diagramme!D$1/1000000)*Diagramme!D$2*100000/(Diagramme!D$3/1000000-Diagramme!D$1/1000000+$A128*(Diagramme!D$4/1000)^2*PI()/4)*(Diagramme!D$4/1000)^2*PI()/4/(Diagramme!D$8*1000*(Diagramme!D$1/1000000-$A128*(Diagramme!D$4/1000)^2*PI()/4)+Diagramme!D$6/1000)-9.81-(0.601*Diagramme!D$7*(Diagramme!D$5/1000)^2*PI()/4*Q127^2)/T127*1000)</f>
        <v>842.640177509245</v>
      </c>
      <c r="Q128" s="30" t="n">
        <f aca="false">IF((Q127^2+2*P128*($A128-$A127))&lt;0,0,SQRT(Q127^2+2*P128*($A128-$A127)))</f>
        <v>38.5663087171257</v>
      </c>
      <c r="R128" s="30" t="n">
        <f aca="false">(R127+1000*2*($A128-$A127)/(Q128+R127))</f>
        <v>55.8065461336854</v>
      </c>
      <c r="S128" s="31" t="n">
        <f aca="false">IF(P128=-9.81,0,(Diagramme!D$3/1000000-Diagramme!D$1/1000000)*Diagramme!D$2*100000/(Diagramme!D$3/1000000-Diagramme!D$1/1000000+$A128*(Diagramme!D$4/1000)^2*PI()/4)/100000)</f>
        <v>7.26221096574395</v>
      </c>
      <c r="T128" s="30" t="n">
        <f aca="false">IF(P128&lt;0,Diagramme!D$6,(Diagramme!D$8*1000*(Diagramme!D$1/1000000-$A128*(Diagramme!D$4/1000)^2*PI()/4)+Diagramme!D$6/1000)*1000)</f>
        <v>264.159325647686</v>
      </c>
      <c r="U128" s="32" t="n">
        <f aca="false">(0.601*Diagramme!D$7*(Diagramme!D$5/1000)^2*PI()/4*Q127^2)</f>
        <v>3.00170119880974</v>
      </c>
      <c r="V128" s="30" t="n">
        <f aca="false">IF(Diagramme!E$9&lt;$A128,-9.81-(0.601*Diagramme!E$7*(Diagramme!E$5/1000)^2*PI()/4*W127^2)/Z127*1000,(Diagramme!E$3/1000000-Diagramme!E$1/1000000)*Diagramme!E$2*100000/(Diagramme!E$3/1000000-Diagramme!E$1/1000000+$A128*(Diagramme!E$4/1000)^2*PI()/4)*(Diagramme!E$4/1000)^2*PI()/4/(Diagramme!E$8*1000*(Diagramme!E$1/1000000-$A128*(Diagramme!E$4/1000)^2*PI()/4)+Diagramme!E$6/1000)-9.81-(0.601*Diagramme!E$7*(Diagramme!E$5/1000)^2*PI()/4*W127^2)/Z127*1000)</f>
        <v>416.508110495136</v>
      </c>
      <c r="W128" s="30" t="n">
        <f aca="false">IF((W127^2+2*V128*($A128-$A127))&lt;0,0,SQRT(W127^2+2*V128*($A128-$A127)))</f>
        <v>27.0444596247142</v>
      </c>
      <c r="X128" s="30" t="n">
        <f aca="false">(X127+1000*2*($A128-$A127)/(W128+X127))</f>
        <v>60.5566432904376</v>
      </c>
      <c r="Y128" s="31" t="n">
        <f aca="false">IF(V128=-9.81,0,(Diagramme!E$3/1000000-Diagramme!E$1/1000000)*Diagramme!E$2*100000/(Diagramme!E$3/1000000-Diagramme!E$1/1000000+$A128*(Diagramme!E$4/1000)^2*PI()/4)/100000)</f>
        <v>3.63110548287197</v>
      </c>
      <c r="Z128" s="30" t="n">
        <f aca="false">IF(V128&lt;0,Diagramme!E$6,(Diagramme!E$8*1000*(Diagramme!E$1/1000000-$A128*(Diagramme!E$4/1000)^2*PI()/4)+Diagramme!E$6/1000)*1000)</f>
        <v>264.159325647686</v>
      </c>
      <c r="AA128" s="32" t="n">
        <f aca="false">(0.601*Diagramme!E$7*(Diagramme!E$5/1000)^2*PI()/4*W127^2)</f>
        <v>1.47598580274364</v>
      </c>
    </row>
    <row r="129" customFormat="false" ht="12.75" hidden="false" customHeight="false" outlineLevel="0" collapsed="false">
      <c r="A129" s="26" t="n">
        <f aca="false">A128+A$3</f>
        <v>1.27</v>
      </c>
      <c r="B129" s="30" t="n">
        <f aca="false">IF(Diagramme!B$9&lt;$A129,-9.81-(0.601*Diagramme!B$7*(Diagramme!B$5/1000)^2*PI()/4*C128^2)/H128*1000,(Diagramme!B$3/1000000-Diagramme!B$1/1000000)*Diagramme!B$2*100000/(Diagramme!B$3/1000000-Diagramme!B$1/1000000+$A129*(Diagramme!B$4/1000)^2*PI()/4)*(Diagramme!B$4/1000)^2*PI()/4/(Diagramme!B$8*1000*(Diagramme!B$1/1000000-$A129*(Diagramme!B$4/1000)^2*PI()/4)+Diagramme!B$6/1000)-9.81-(0.601*Diagramme!B$7*(Diagramme!B$5/1000)^2*PI()/4*C128^2)/H128*1000)</f>
        <v>1795.77134494032</v>
      </c>
      <c r="C129" s="30" t="n">
        <f aca="false">IF((C128^2+2*B129*($A129-$A128))&lt;0,0,SQRT(C128^2+2*B129*($A129-$A128)))</f>
        <v>47.5366149766622</v>
      </c>
      <c r="D129" s="30" t="n">
        <f aca="false">0.98*SQRT(2*G129*100000/(Diagramme!$B$8*1000))</f>
        <v>34.282586836854</v>
      </c>
      <c r="E129" s="30" t="str">
        <f aca="false">IF(D129&gt;C129,B129,"x")</f>
        <v>x</v>
      </c>
      <c r="F129" s="30" t="n">
        <f aca="false">(F128+1000*2*($A129-$A128)/(C129+F128))</f>
        <v>53.7485012934277</v>
      </c>
      <c r="G129" s="31" t="n">
        <f aca="false">IF(B129=-9.81,0,(Diagramme!B$3/1000000-Diagramme!B$1/1000000)*Diagramme!B$2*100000/(Diagramme!B$3/1000000-Diagramme!B$1/1000000+$A129*(Diagramme!B$4/1000)^2*PI()/4)/100000)</f>
        <v>6.11878259176612</v>
      </c>
      <c r="H129" s="30" t="n">
        <f aca="false">IF(B129&lt;0,Diagramme!B$6,(Diagramme!B$8*1000*(Diagramme!B$1/1000000-$A129*(Diagramme!B$4/1000)^2*PI()/4)+Diagramme!B$6/1000)*1000)</f>
        <v>105.017732994096</v>
      </c>
      <c r="I129" s="32" t="n">
        <f aca="false">(0.601*Diagramme!B$7*(Diagramme!B$5/1000)^2*PI()/4*C128^2)</f>
        <v>2.68721765654836</v>
      </c>
      <c r="J129" s="30" t="n">
        <f aca="false">IF(Diagramme!C$9&lt;$A129,-9.81-(0.601*Diagramme!C$7*(Diagramme!C$5/1000)^2*PI()/4*K128^2)/N128*1000,(Diagramme!C$3/1000000-Diagramme!C$1/1000000)*Diagramme!C$2*100000/(Diagramme!C$3/1000000-Diagramme!C$1/1000000+$A129*(Diagramme!C$4/1000)^2*PI()/4)*(Diagramme!C$4/1000)^2*PI()/4/(Diagramme!C$8*1000*(Diagramme!C$1/1000000-$A129*(Diagramme!C$4/1000)^2*PI()/4)+Diagramme!C$6/1000)-9.81-(0.601*Diagramme!C$7*(Diagramme!C$5/1000)^2*PI()/4*K128^2)/N128*1000)</f>
        <v>893.117768420598</v>
      </c>
      <c r="K129" s="30" t="n">
        <f aca="false">IF((K128^2+2*J129*($A129-$A128))&lt;0,0,SQRT(K128^2+2*J129*($A129-$A128)))</f>
        <v>33.4290053919884</v>
      </c>
      <c r="L129" s="30" t="n">
        <f aca="false">(L128+1000*2*($A129-$A128)/(K129+L128))</f>
        <v>58.899411380605</v>
      </c>
      <c r="M129" s="31" t="n">
        <f aca="false">IF(J129=-9.81,0,(Diagramme!C$3/1000000-Diagramme!C$1/1000000)*Diagramme!C$2*100000/(Diagramme!C$3/1000000-Diagramme!C$1/1000000+$A129*(Diagramme!C$4/1000)^2*PI()/4)/100000)</f>
        <v>3.05939129588306</v>
      </c>
      <c r="N129" s="30" t="n">
        <f aca="false">IF(J129&lt;0,Diagramme!C$6,(Diagramme!C$8*1000*(Diagramme!C$1/1000000-$A129*(Diagramme!C$4/1000)^2*PI()/4)+Diagramme!C$6/1000)*1000)</f>
        <v>105.017732994096</v>
      </c>
      <c r="O129" s="32" t="n">
        <f aca="false">(0.601*Diagramme!C$7*(Diagramme!C$5/1000)^2*PI()/4*K128^2)</f>
        <v>1.32878062272596</v>
      </c>
      <c r="P129" s="30" t="n">
        <f aca="false">IF(Diagramme!D$9&lt;$A129,-9.81-(0.601*Diagramme!D$7*(Diagramme!D$5/1000)^2*PI()/4*Q128^2)/T128*1000,(Diagramme!D$3/1000000-Diagramme!D$1/1000000)*Diagramme!D$2*100000/(Diagramme!D$3/1000000-Diagramme!D$1/1000000+$A129*(Diagramme!D$4/1000)^2*PI()/4)*(Diagramme!D$4/1000)^2*PI()/4/(Diagramme!D$8*1000*(Diagramme!D$1/1000000-$A129*(Diagramme!D$4/1000)^2*PI()/4)+Diagramme!D$6/1000)-9.81-(0.601*Diagramme!D$7*(Diagramme!D$5/1000)^2*PI()/4*Q128^2)/T128*1000)</f>
        <v>850.876477042835</v>
      </c>
      <c r="Q129" s="30" t="n">
        <f aca="false">IF((Q128^2+2*P129*($A129-$A128))&lt;0,0,SQRT(Q128^2+2*P129*($A129-$A128)))</f>
        <v>38.7863081203342</v>
      </c>
      <c r="R129" s="30" t="n">
        <f aca="false">(R128+1000*2*($A129-$A128)/(Q129+R128))</f>
        <v>56.0179785950243</v>
      </c>
      <c r="S129" s="31" t="n">
        <f aca="false">IF(P129=-9.81,0,(Diagramme!D$3/1000000-Diagramme!D$1/1000000)*Diagramme!D$2*100000/(Diagramme!D$3/1000000-Diagramme!D$1/1000000+$A129*(Diagramme!D$4/1000)^2*PI()/4)/100000)</f>
        <v>7.24646549449954</v>
      </c>
      <c r="T129" s="30" t="n">
        <f aca="false">IF(P129&lt;0,Diagramme!D$6,(Diagramme!D$8*1000*(Diagramme!D$1/1000000-$A129*(Diagramme!D$4/1000)^2*PI()/4)+Diagramme!D$6/1000)*1000)</f>
        <v>261.017732994096</v>
      </c>
      <c r="U129" s="32" t="n">
        <f aca="false">(0.601*Diagramme!D$7*(Diagramme!D$5/1000)^2*PI()/4*Q128^2)</f>
        <v>3.0361023054214</v>
      </c>
      <c r="V129" s="30" t="n">
        <f aca="false">IF(Diagramme!E$9&lt;$A129,-9.81-(0.601*Diagramme!E$7*(Diagramme!E$5/1000)^2*PI()/4*W128^2)/Z128*1000,(Diagramme!E$3/1000000-Diagramme!E$1/1000000)*Diagramme!E$2*100000/(Diagramme!E$3/1000000-Diagramme!E$1/1000000+$A129*(Diagramme!E$4/1000)^2*PI()/4)*(Diagramme!E$4/1000)^2*PI()/4/(Diagramme!E$8*1000*(Diagramme!E$1/1000000-$A129*(Diagramme!E$4/1000)^2*PI()/4)+Diagramme!E$6/1000)-9.81-(0.601*Diagramme!E$7*(Diagramme!E$5/1000)^2*PI()/4*W128^2)/Z128*1000)</f>
        <v>420.628110233584</v>
      </c>
      <c r="W129" s="30" t="n">
        <f aca="false">IF((W128^2+2*V129*($A129-$A128))&lt;0,0,SQRT(W128^2+2*V129*($A129-$A128)))</f>
        <v>27.1995470292699</v>
      </c>
      <c r="X129" s="30" t="n">
        <f aca="false">(X128+1000*2*($A129-$A128)/(W129+X128))</f>
        <v>60.7845474408701</v>
      </c>
      <c r="Y129" s="31" t="n">
        <f aca="false">IF(V129=-9.81,0,(Diagramme!E$3/1000000-Diagramme!E$1/1000000)*Diagramme!E$2*100000/(Diagramme!E$3/1000000-Diagramme!E$1/1000000+$A129*(Diagramme!E$4/1000)^2*PI()/4)/100000)</f>
        <v>3.62323274724977</v>
      </c>
      <c r="Z129" s="30" t="n">
        <f aca="false">IF(V129&lt;0,Diagramme!E$6,(Diagramme!E$8*1000*(Diagramme!E$1/1000000-$A129*(Diagramme!E$4/1000)^2*PI()/4)+Diagramme!E$6/1000)*1000)</f>
        <v>261.017732994096</v>
      </c>
      <c r="AA129" s="32" t="n">
        <f aca="false">(0.601*Diagramme!E$7*(Diagramme!E$5/1000)^2*PI()/4*W128^2)</f>
        <v>1.49298990520184</v>
      </c>
    </row>
    <row r="130" customFormat="false" ht="12.75" hidden="false" customHeight="false" outlineLevel="0" collapsed="false">
      <c r="A130" s="26" t="n">
        <f aca="false">A129+A$3</f>
        <v>1.28</v>
      </c>
      <c r="B130" s="30" t="n">
        <f aca="false">IF(Diagramme!B$9&lt;$A130,-9.81-(0.601*Diagramme!B$7*(Diagramme!B$5/1000)^2*PI()/4*C129^2)/H129*1000,(Diagramme!B$3/1000000-Diagramme!B$1/1000000)*Diagramme!B$2*100000/(Diagramme!B$3/1000000-Diagramme!B$1/1000000+$A130*(Diagramme!B$4/1000)^2*PI()/4)*(Diagramme!B$4/1000)^2*PI()/4/(Diagramme!B$8*1000*(Diagramme!B$1/1000000-$A130*(Diagramme!B$4/1000)^2*PI()/4)+Diagramme!B$6/1000)-9.81-(0.601*Diagramme!B$7*(Diagramme!B$5/1000)^2*PI()/4*C129^2)/H129*1000)</f>
        <v>1845.31153617883</v>
      </c>
      <c r="C130" s="30" t="n">
        <f aca="false">IF((C129^2+2*B130*($A130-$A129))&lt;0,0,SQRT(C129^2+2*B130*($A130-$A129)))</f>
        <v>47.9232302141978</v>
      </c>
      <c r="D130" s="30" t="n">
        <f aca="false">0.98*SQRT(2*G130*100000/(Diagramme!$B$8*1000))</f>
        <v>34.2303214941504</v>
      </c>
      <c r="E130" s="30" t="str">
        <f aca="false">IF(D130&gt;C130,B130,"x")</f>
        <v>x</v>
      </c>
      <c r="F130" s="30" t="n">
        <f aca="false">(F129+1000*2*($A130-$A129)/(C130+F129))</f>
        <v>53.9452128051078</v>
      </c>
      <c r="G130" s="31" t="n">
        <f aca="false">IF(B130=-9.81,0,(Diagramme!B$3/1000000-Diagramme!B$1/1000000)*Diagramme!B$2*100000/(Diagramme!B$3/1000000-Diagramme!B$1/1000000+$A130*(Diagramme!B$4/1000)^2*PI()/4)/100000)</f>
        <v>6.10014009575643</v>
      </c>
      <c r="H130" s="30" t="n">
        <f aca="false">IF(B130&lt;0,Diagramme!B$6,(Diagramme!B$8*1000*(Diagramme!B$1/1000000-$A130*(Diagramme!B$4/1000)^2*PI()/4)+Diagramme!B$6/1000)*1000)</f>
        <v>101.876140340506</v>
      </c>
      <c r="I130" s="32" t="n">
        <f aca="false">(0.601*Diagramme!B$7*(Diagramme!B$5/1000)^2*PI()/4*C129^2)</f>
        <v>2.73061721905639</v>
      </c>
      <c r="J130" s="30" t="n">
        <f aca="false">IF(Diagramme!C$9&lt;$A130,-9.81-(0.601*Diagramme!C$7*(Diagramme!C$5/1000)^2*PI()/4*K129^2)/N129*1000,(Diagramme!C$3/1000000-Diagramme!C$1/1000000)*Diagramme!C$2*100000/(Diagramme!C$3/1000000-Diagramme!C$1/1000000+$A130*(Diagramme!C$4/1000)^2*PI()/4)*(Diagramme!C$4/1000)^2*PI()/4/(Diagramme!C$8*1000*(Diagramme!C$1/1000000-$A130*(Diagramme!C$4/1000)^2*PI()/4)+Diagramme!C$6/1000)-9.81-(0.601*Diagramme!C$7*(Diagramme!C$5/1000)^2*PI()/4*K129^2)/N129*1000)</f>
        <v>917.893062482272</v>
      </c>
      <c r="K130" s="30" t="n">
        <f aca="false">IF((K129^2+2*J130*($A130-$A129))&lt;0,0,SQRT(K129^2+2*J130*($A130-$A129)))</f>
        <v>33.7024667160615</v>
      </c>
      <c r="L130" s="30" t="n">
        <f aca="false">(L129+1000*2*($A130-$A129)/(K130+L129))</f>
        <v>59.1153897215531</v>
      </c>
      <c r="M130" s="31" t="n">
        <f aca="false">IF(J130=-9.81,0,(Diagramme!C$3/1000000-Diagramme!C$1/1000000)*Diagramme!C$2*100000/(Diagramme!C$3/1000000-Diagramme!C$1/1000000+$A130*(Diagramme!C$4/1000)^2*PI()/4)/100000)</f>
        <v>3.05007004787821</v>
      </c>
      <c r="N130" s="30" t="n">
        <f aca="false">IF(J130&lt;0,Diagramme!C$6,(Diagramme!C$8*1000*(Diagramme!C$1/1000000-$A130*(Diagramme!C$4/1000)^2*PI()/4)+Diagramme!C$6/1000)*1000)</f>
        <v>101.876140340506</v>
      </c>
      <c r="O130" s="32" t="n">
        <f aca="false">(0.601*Diagramme!C$7*(Diagramme!C$5/1000)^2*PI()/4*K129^2)</f>
        <v>1.35036517497244</v>
      </c>
      <c r="P130" s="30" t="n">
        <f aca="false">IF(Diagramme!D$9&lt;$A130,-9.81-(0.601*Diagramme!D$7*(Diagramme!D$5/1000)^2*PI()/4*Q129^2)/T129*1000,(Diagramme!D$3/1000000-Diagramme!D$1/1000000)*Diagramme!D$2*100000/(Diagramme!D$3/1000000-Diagramme!D$1/1000000+$A130*(Diagramme!D$4/1000)^2*PI()/4)*(Diagramme!D$4/1000)^2*PI()/4/(Diagramme!D$8*1000*(Diagramme!D$1/1000000-$A130*(Diagramme!D$4/1000)^2*PI()/4)+Diagramme!D$6/1000)-9.81-(0.601*Diagramme!D$7*(Diagramme!D$5/1000)^2*PI()/4*Q129^2)/T129*1000)</f>
        <v>859.320544058401</v>
      </c>
      <c r="Q130" s="30" t="n">
        <f aca="false">IF((Q129^2+2*P130*($A130-$A129))&lt;0,0,SQRT(Q129^2+2*P130*($A130-$A129)))</f>
        <v>39.0072314896439</v>
      </c>
      <c r="R130" s="30" t="n">
        <f aca="false">(R129+1000*2*($A130-$A129)/(Q130+R129))</f>
        <v>56.2284490584116</v>
      </c>
      <c r="S130" s="31" t="n">
        <f aca="false">IF(P130=-9.81,0,(Diagramme!D$3/1000000-Diagramme!D$1/1000000)*Diagramme!D$2*100000/(Diagramme!D$3/1000000-Diagramme!D$1/1000000+$A130*(Diagramme!D$4/1000)^2*PI()/4)/100000)</f>
        <v>7.2307881522325</v>
      </c>
      <c r="T130" s="30" t="n">
        <f aca="false">IF(P130&lt;0,Diagramme!D$6,(Diagramme!D$8*1000*(Diagramme!D$1/1000000-$A130*(Diagramme!D$4/1000)^2*PI()/4)+Diagramme!D$6/1000)*1000)</f>
        <v>257.876140340506</v>
      </c>
      <c r="U130" s="32" t="n">
        <f aca="false">(0.601*Diagramme!D$7*(Diagramme!D$5/1000)^2*PI()/4*Q129^2)</f>
        <v>3.07083966210267</v>
      </c>
      <c r="V130" s="30" t="n">
        <f aca="false">IF(Diagramme!E$9&lt;$A130,-9.81-(0.601*Diagramme!E$7*(Diagramme!E$5/1000)^2*PI()/4*W129^2)/Z129*1000,(Diagramme!E$3/1000000-Diagramme!E$1/1000000)*Diagramme!E$2*100000/(Diagramme!E$3/1000000-Diagramme!E$1/1000000+$A130*(Diagramme!E$4/1000)^2*PI()/4)*(Diagramme!E$4/1000)^2*PI()/4/(Diagramme!E$8*1000*(Diagramme!E$1/1000000-$A130*(Diagramme!E$4/1000)^2*PI()/4)+Diagramme!E$6/1000)-9.81-(0.601*Diagramme!E$7*(Diagramme!E$5/1000)^2*PI()/4*W129^2)/Z129*1000)</f>
        <v>424.852037955948</v>
      </c>
      <c r="W130" s="30" t="n">
        <f aca="false">IF((W129^2+2*V130*($A130-$A129))&lt;0,0,SQRT(W129^2+2*V130*($A130-$A129)))</f>
        <v>27.3552992920309</v>
      </c>
      <c r="X130" s="30" t="n">
        <f aca="false">(X129+1000*2*($A130-$A129)/(W130+X129))</f>
        <v>61.0114595667853</v>
      </c>
      <c r="Y130" s="31" t="n">
        <f aca="false">IF(V130=-9.81,0,(Diagramme!E$3/1000000-Diagramme!E$1/1000000)*Diagramme!E$2*100000/(Diagramme!E$3/1000000-Diagramme!E$1/1000000+$A130*(Diagramme!E$4/1000)^2*PI()/4)/100000)</f>
        <v>3.61539407611625</v>
      </c>
      <c r="Z130" s="30" t="n">
        <f aca="false">IF(V130&lt;0,Diagramme!E$6,(Diagramme!E$8*1000*(Diagramme!E$1/1000000-$A130*(Diagramme!E$4/1000)^2*PI()/4)+Diagramme!E$6/1000)*1000)</f>
        <v>257.876140340506</v>
      </c>
      <c r="AA130" s="32" t="n">
        <f aca="false">(0.601*Diagramme!E$7*(Diagramme!E$5/1000)^2*PI()/4*W129^2)</f>
        <v>1.51016220822064</v>
      </c>
    </row>
    <row r="131" customFormat="false" ht="12.75" hidden="false" customHeight="false" outlineLevel="0" collapsed="false">
      <c r="A131" s="26" t="n">
        <f aca="false">A130+A$3</f>
        <v>1.29</v>
      </c>
      <c r="B131" s="30" t="n">
        <f aca="false">IF(Diagramme!B$9&lt;$A131,-9.81-(0.601*Diagramme!B$7*(Diagramme!B$5/1000)^2*PI()/4*C130^2)/H130*1000,(Diagramme!B$3/1000000-Diagramme!B$1/1000000)*Diagramme!B$2*100000/(Diagramme!B$3/1000000-Diagramme!B$1/1000000+$A131*(Diagramme!B$4/1000)^2*PI()/4)*(Diagramme!B$4/1000)^2*PI()/4/(Diagramme!B$8*1000*(Diagramme!B$1/1000000-$A131*(Diagramme!B$4/1000)^2*PI()/4)+Diagramme!B$6/1000)-9.81-(0.601*Diagramme!B$7*(Diagramme!B$5/1000)^2*PI()/4*C130^2)/H130*1000)</f>
        <v>1898.03087701291</v>
      </c>
      <c r="C131" s="30" t="n">
        <f aca="false">IF((C130^2+2*B131*($A131-$A130))&lt;0,0,SQRT(C130^2+2*B131*($A131-$A130)))</f>
        <v>48.3176635579915</v>
      </c>
      <c r="D131" s="30" t="n">
        <f aca="false">0.98*SQRT(2*G131*100000/(Diagramme!$B$8*1000))</f>
        <v>34.1782944674758</v>
      </c>
      <c r="E131" s="30" t="str">
        <f aca="false">IF(D131&gt;C131,B131,"x")</f>
        <v>x</v>
      </c>
      <c r="F131" s="30" t="n">
        <f aca="false">(F130+1000*2*($A131-$A130)/(C131+F130))</f>
        <v>54.14078719839</v>
      </c>
      <c r="G131" s="31" t="n">
        <f aca="false">IF(B131=-9.81,0,(Diagramme!B$3/1000000-Diagramme!B$1/1000000)*Diagramme!B$2*100000/(Diagramme!B$3/1000000-Diagramme!B$1/1000000+$A131*(Diagramme!B$4/1000)^2*PI()/4)/100000)</f>
        <v>6.08161085331887</v>
      </c>
      <c r="H131" s="30" t="n">
        <f aca="false">IF(B131&lt;0,Diagramme!B$6,(Diagramme!B$8*1000*(Diagramme!B$1/1000000-$A131*(Diagramme!B$4/1000)^2*PI()/4)+Diagramme!B$6/1000)*1000)</f>
        <v>98.7345476869164</v>
      </c>
      <c r="I131" s="32" t="n">
        <f aca="false">(0.601*Diagramme!B$7*(Diagramme!B$5/1000)^2*PI()/4*C130^2)</f>
        <v>2.77521405126826</v>
      </c>
      <c r="J131" s="30" t="n">
        <f aca="false">IF(Diagramme!C$9&lt;$A131,-9.81-(0.601*Diagramme!C$7*(Diagramme!C$5/1000)^2*PI()/4*K130^2)/N130*1000,(Diagramme!C$3/1000000-Diagramme!C$1/1000000)*Diagramme!C$2*100000/(Diagramme!C$3/1000000-Diagramme!C$1/1000000+$A131*(Diagramme!C$4/1000)^2*PI()/4)*(Diagramme!C$4/1000)^2*PI()/4/(Diagramme!C$8*1000*(Diagramme!C$1/1000000-$A131*(Diagramme!C$4/1000)^2*PI()/4)+Diagramme!C$6/1000)-9.81-(0.601*Diagramme!C$7*(Diagramme!C$5/1000)^2*PI()/4*K130^2)/N130*1000)</f>
        <v>944.258250721157</v>
      </c>
      <c r="K131" s="30" t="n">
        <f aca="false">IF((K130^2+2*J131*($A131-$A130))&lt;0,0,SQRT(K130^2+2*J131*($A131-$A130)))</f>
        <v>33.9814865443179</v>
      </c>
      <c r="L131" s="30" t="n">
        <f aca="false">(L130+1000*2*($A131-$A130)/(K131+L130))</f>
        <v>59.3302197008414</v>
      </c>
      <c r="M131" s="31" t="n">
        <f aca="false">IF(J131=-9.81,0,(Diagramme!C$3/1000000-Diagramme!C$1/1000000)*Diagramme!C$2*100000/(Diagramme!C$3/1000000-Diagramme!C$1/1000000+$A131*(Diagramme!C$4/1000)^2*PI()/4)/100000)</f>
        <v>3.04080542665944</v>
      </c>
      <c r="N131" s="30" t="n">
        <f aca="false">IF(J131&lt;0,Diagramme!C$6,(Diagramme!C$8*1000*(Diagramme!C$1/1000000-$A131*(Diagramme!C$4/1000)^2*PI()/4)+Diagramme!C$6/1000)*1000)</f>
        <v>98.7345476869164</v>
      </c>
      <c r="O131" s="32" t="n">
        <f aca="false">(0.601*Diagramme!C$7*(Diagramme!C$5/1000)^2*PI()/4*K130^2)</f>
        <v>1.37254848770495</v>
      </c>
      <c r="P131" s="30" t="n">
        <f aca="false">IF(Diagramme!D$9&lt;$A131,-9.81-(0.601*Diagramme!D$7*(Diagramme!D$5/1000)^2*PI()/4*Q130^2)/T130*1000,(Diagramme!D$3/1000000-Diagramme!D$1/1000000)*Diagramme!D$2*100000/(Diagramme!D$3/1000000-Diagramme!D$1/1000000+$A131*(Diagramme!D$4/1000)^2*PI()/4)*(Diagramme!D$4/1000)^2*PI()/4/(Diagramme!D$8*1000*(Diagramme!D$1/1000000-$A131*(Diagramme!D$4/1000)^2*PI()/4)+Diagramme!D$6/1000)-9.81-(0.601*Diagramme!D$7*(Diagramme!D$5/1000)^2*PI()/4*Q130^2)/T130*1000)</f>
        <v>867.979981760959</v>
      </c>
      <c r="Q131" s="30" t="n">
        <f aca="false">IF((Q130^2+2*P131*($A131-$A130))&lt;0,0,SQRT(Q130^2+2*P131*($A131-$A130)))</f>
        <v>39.229118115526</v>
      </c>
      <c r="R131" s="30" t="n">
        <f aca="false">(R130+1000*2*($A131-$A130)/(Q131+R130))</f>
        <v>56.4379662354371</v>
      </c>
      <c r="S131" s="31" t="n">
        <f aca="false">IF(P131=-9.81,0,(Diagramme!D$3/1000000-Diagramme!D$1/1000000)*Diagramme!D$2*100000/(Diagramme!D$3/1000000-Diagramme!D$1/1000000+$A131*(Diagramme!D$4/1000)^2*PI()/4)/100000)</f>
        <v>7.21517849771716</v>
      </c>
      <c r="T131" s="30" t="n">
        <f aca="false">IF(P131&lt;0,Diagramme!D$6,(Diagramme!D$8*1000*(Diagramme!D$1/1000000-$A131*(Diagramme!D$4/1000)^2*PI()/4)+Diagramme!D$6/1000)*1000)</f>
        <v>254.734547686916</v>
      </c>
      <c r="U131" s="32" t="n">
        <f aca="false">(0.601*Diagramme!D$7*(Diagramme!D$5/1000)^2*PI()/4*Q130^2)</f>
        <v>3.10592175104024</v>
      </c>
      <c r="V131" s="30" t="n">
        <f aca="false">IF(Diagramme!E$9&lt;$A131,-9.81-(0.601*Diagramme!E$7*(Diagramme!E$5/1000)^2*PI()/4*W130^2)/Z130*1000,(Diagramme!E$3/1000000-Diagramme!E$1/1000000)*Diagramme!E$2*100000/(Diagramme!E$3/1000000-Diagramme!E$1/1000000+$A131*(Diagramme!E$4/1000)^2*PI()/4)*(Diagramme!E$4/1000)^2*PI()/4/(Diagramme!E$8*1000*(Diagramme!E$1/1000000-$A131*(Diagramme!E$4/1000)^2*PI()/4)+Diagramme!E$6/1000)-9.81-(0.601*Diagramme!E$7*(Diagramme!E$5/1000)^2*PI()/4*W130^2)/Z130*1000)</f>
        <v>429.183696874709</v>
      </c>
      <c r="W131" s="30" t="n">
        <f aca="false">IF((W130^2+2*V131*($A131-$A130))&lt;0,0,SQRT(W130^2+2*V131*($A131-$A130)))</f>
        <v>27.5117442793815</v>
      </c>
      <c r="X131" s="30" t="n">
        <f aca="false">(X130+1000*2*($A131-$A130)/(W131+X130))</f>
        <v>61.2373890308245</v>
      </c>
      <c r="Y131" s="31" t="n">
        <f aca="false">IF(V131=-9.81,0,(Diagramme!E$3/1000000-Diagramme!E$1/1000000)*Diagramme!E$2*100000/(Diagramme!E$3/1000000-Diagramme!E$1/1000000+$A131*(Diagramme!E$4/1000)^2*PI()/4)/100000)</f>
        <v>3.60758924885858</v>
      </c>
      <c r="Z131" s="30" t="n">
        <f aca="false">IF(V131&lt;0,Diagramme!E$6,(Diagramme!E$8*1000*(Diagramme!E$1/1000000-$A131*(Diagramme!E$4/1000)^2*PI()/4)+Diagramme!E$6/1000)*1000)</f>
        <v>254.734547686916</v>
      </c>
      <c r="AA131" s="32" t="n">
        <f aca="false">(0.601*Diagramme!E$7*(Diagramme!E$5/1000)^2*PI()/4*W130^2)</f>
        <v>1.52750695469963</v>
      </c>
    </row>
    <row r="132" customFormat="false" ht="12.75" hidden="false" customHeight="false" outlineLevel="0" collapsed="false">
      <c r="A132" s="26" t="n">
        <f aca="false">A131+A$3</f>
        <v>1.3</v>
      </c>
      <c r="B132" s="30" t="n">
        <f aca="false">IF(Diagramme!B$9&lt;$A132,-9.81-(0.601*Diagramme!B$7*(Diagramme!B$5/1000)^2*PI()/4*C131^2)/H131*1000,(Diagramme!B$3/1000000-Diagramme!B$1/1000000)*Diagramme!B$2*100000/(Diagramme!B$3/1000000-Diagramme!B$1/1000000+$A132*(Diagramme!B$4/1000)^2*PI()/4)*(Diagramme!B$4/1000)^2*PI()/4/(Diagramme!B$8*1000*(Diagramme!B$1/1000000-$A132*(Diagramme!B$4/1000)^2*PI()/4)+Diagramme!B$6/1000)-9.81-(0.601*Diagramme!B$7*(Diagramme!B$5/1000)^2*PI()/4*C131^2)/H131*1000)</f>
        <v>1954.24195304234</v>
      </c>
      <c r="C132" s="30" t="n">
        <f aca="false">IF((C131^2+2*B132*($A132-$A131))&lt;0,0,SQRT(C131^2+2*B132*($A132-$A131)))</f>
        <v>48.7204418161833</v>
      </c>
      <c r="D132" s="30" t="n">
        <f aca="false">0.98*SQRT(2*G132*100000/(Diagramme!$B$8*1000))</f>
        <v>34.1265039512224</v>
      </c>
      <c r="E132" s="30" t="str">
        <f aca="false">IF(D132&gt;C132,B132,"x")</f>
        <v>x</v>
      </c>
      <c r="F132" s="30" t="n">
        <f aca="false">(F131+1000*2*($A132-$A131)/(C132+F131))</f>
        <v>54.3352239185381</v>
      </c>
      <c r="G132" s="31" t="n">
        <f aca="false">IF(B132=-9.81,0,(Diagramme!B$3/1000000-Diagramme!B$1/1000000)*Diagramme!B$2*100000/(Diagramme!B$3/1000000-Diagramme!B$1/1000000+$A132*(Diagramme!B$4/1000)^2*PI()/4)/100000)</f>
        <v>6.06319383555186</v>
      </c>
      <c r="H132" s="30" t="n">
        <f aca="false">IF(B132&lt;0,Diagramme!B$6,(Diagramme!B$8*1000*(Diagramme!B$1/1000000-$A132*(Diagramme!B$4/1000)^2*PI()/4)+Diagramme!B$6/1000)*1000)</f>
        <v>95.5929550333266</v>
      </c>
      <c r="I132" s="32" t="n">
        <f aca="false">(0.601*Diagramme!B$7*(Diagramme!B$5/1000)^2*PI()/4*C131^2)</f>
        <v>2.8210849857395</v>
      </c>
      <c r="J132" s="30" t="n">
        <f aca="false">IF(Diagramme!C$9&lt;$A132,-9.81-(0.601*Diagramme!C$7*(Diagramme!C$5/1000)^2*PI()/4*K131^2)/N131*1000,(Diagramme!C$3/1000000-Diagramme!C$1/1000000)*Diagramme!C$2*100000/(Diagramme!C$3/1000000-Diagramme!C$1/1000000+$A132*(Diagramme!C$4/1000)^2*PI()/4)*(Diagramme!C$4/1000)^2*PI()/4/(Diagramme!C$8*1000*(Diagramme!C$1/1000000-$A132*(Diagramme!C$4/1000)^2*PI()/4)+Diagramme!C$6/1000)-9.81-(0.601*Diagramme!C$7*(Diagramme!C$5/1000)^2*PI()/4*K131^2)/N131*1000)</f>
        <v>972.369656345559</v>
      </c>
      <c r="K132" s="30" t="n">
        <f aca="false">IF((K131^2+2*J132*($A132-$A131))&lt;0,0,SQRT(K131^2+2*J132*($A132-$A131)))</f>
        <v>34.2664386957351</v>
      </c>
      <c r="L132" s="30" t="n">
        <f aca="false">(L131+1000*2*($A132-$A131)/(K132+L131))</f>
        <v>59.5439025431845</v>
      </c>
      <c r="M132" s="31" t="n">
        <f aca="false">IF(J132=-9.81,0,(Diagramme!C$3/1000000-Diagramme!C$1/1000000)*Diagramme!C$2*100000/(Diagramme!C$3/1000000-Diagramme!C$1/1000000+$A132*(Diagramme!C$4/1000)^2*PI()/4)/100000)</f>
        <v>3.03159691777593</v>
      </c>
      <c r="N132" s="30" t="n">
        <f aca="false">IF(J132&lt;0,Diagramme!C$6,(Diagramme!C$8*1000*(Diagramme!C$1/1000000-$A132*(Diagramme!C$4/1000)^2*PI()/4)+Diagramme!C$6/1000)*1000)</f>
        <v>95.5929550333266</v>
      </c>
      <c r="O132" s="32" t="n">
        <f aca="false">(0.601*Diagramme!C$7*(Diagramme!C$5/1000)^2*PI()/4*K131^2)</f>
        <v>1.3953689849199</v>
      </c>
      <c r="P132" s="30" t="n">
        <f aca="false">IF(Diagramme!D$9&lt;$A132,-9.81-(0.601*Diagramme!D$7*(Diagramme!D$5/1000)^2*PI()/4*Q131^2)/T131*1000,(Diagramme!D$3/1000000-Diagramme!D$1/1000000)*Diagramme!D$2*100000/(Diagramme!D$3/1000000-Diagramme!D$1/1000000+$A132*(Diagramme!D$4/1000)^2*PI()/4)*(Diagramme!D$4/1000)^2*PI()/4/(Diagramme!D$8*1000*(Diagramme!D$1/1000000-$A132*(Diagramme!D$4/1000)^2*PI()/4)+Diagramme!D$6/1000)-9.81-(0.601*Diagramme!D$7*(Diagramme!D$5/1000)^2*PI()/4*Q131^2)/T131*1000)</f>
        <v>876.862772562939</v>
      </c>
      <c r="Q132" s="30" t="n">
        <f aca="false">IF((Q131^2+2*P132*($A132-$A131))&lt;0,0,SQRT(Q131^2+2*P132*($A132-$A131)))</f>
        <v>39.4520083591843</v>
      </c>
      <c r="R132" s="30" t="n">
        <f aca="false">(R131+1000*2*($A132-$A131)/(Q132+R131))</f>
        <v>56.6465386131497</v>
      </c>
      <c r="S132" s="31" t="n">
        <f aca="false">IF(P132=-9.81,0,(Diagramme!D$3/1000000-Diagramme!D$1/1000000)*Diagramme!D$2*100000/(Diagramme!D$3/1000000-Diagramme!D$1/1000000+$A132*(Diagramme!D$4/1000)^2*PI()/4)/100000)</f>
        <v>7.19963609352966</v>
      </c>
      <c r="T132" s="30" t="n">
        <f aca="false">IF(P132&lt;0,Diagramme!D$6,(Diagramme!D$8*1000*(Diagramme!D$1/1000000-$A132*(Diagramme!D$4/1000)^2*PI()/4)+Diagramme!D$6/1000)*1000)</f>
        <v>251.592955033327</v>
      </c>
      <c r="U132" s="32" t="n">
        <f aca="false">(0.601*Diagramme!D$7*(Diagramme!D$5/1000)^2*PI()/4*Q131^2)</f>
        <v>3.14135736482453</v>
      </c>
      <c r="V132" s="30" t="n">
        <f aca="false">IF(Diagramme!E$9&lt;$A132,-9.81-(0.601*Diagramme!E$7*(Diagramme!E$5/1000)^2*PI()/4*W131^2)/Z131*1000,(Diagramme!E$3/1000000-Diagramme!E$1/1000000)*Diagramme!E$2*100000/(Diagramme!E$3/1000000-Diagramme!E$1/1000000+$A132*(Diagramme!E$4/1000)^2*PI()/4)*(Diagramme!E$4/1000)^2*PI()/4/(Diagramme!E$8*1000*(Diagramme!E$1/1000000-$A132*(Diagramme!E$4/1000)^2*PI()/4)+Diagramme!E$6/1000)-9.81-(0.601*Diagramme!E$7*(Diagramme!E$5/1000)^2*PI()/4*W131^2)/Z131*1000)</f>
        <v>433.62707988522</v>
      </c>
      <c r="W132" s="30" t="n">
        <f aca="false">IF((W131^2+2*V132*($A132-$A131))&lt;0,0,SQRT(W131^2+2*V132*($A132-$A131)))</f>
        <v>27.6689106198958</v>
      </c>
      <c r="X132" s="30" t="n">
        <f aca="false">(X131+1000*2*($A132-$A131)/(W132+X131))</f>
        <v>61.4623449684641</v>
      </c>
      <c r="Y132" s="31" t="n">
        <f aca="false">IF(V132=-9.81,0,(Diagramme!E$3/1000000-Diagramme!E$1/1000000)*Diagramme!E$2*100000/(Diagramme!E$3/1000000-Diagramme!E$1/1000000+$A132*(Diagramme!E$4/1000)^2*PI()/4)/100000)</f>
        <v>3.59981804676483</v>
      </c>
      <c r="Z132" s="30" t="n">
        <f aca="false">IF(V132&lt;0,Diagramme!E$6,(Diagramme!E$8*1000*(Diagramme!E$1/1000000-$A132*(Diagramme!E$4/1000)^2*PI()/4)+Diagramme!E$6/1000)*1000)</f>
        <v>251.592955033327</v>
      </c>
      <c r="AA132" s="32" t="n">
        <f aca="false">(0.601*Diagramme!E$7*(Diagramme!E$5/1000)^2*PI()/4*W131^2)</f>
        <v>1.54502854280597</v>
      </c>
    </row>
    <row r="133" customFormat="false" ht="12.75" hidden="false" customHeight="false" outlineLevel="0" collapsed="false">
      <c r="A133" s="26" t="n">
        <f aca="false">A132+A$3</f>
        <v>1.31</v>
      </c>
      <c r="B133" s="30" t="n">
        <f aca="false">IF(Diagramme!B$9&lt;$A133,-9.81-(0.601*Diagramme!B$7*(Diagramme!B$5/1000)^2*PI()/4*C132^2)/H132*1000,(Diagramme!B$3/1000000-Diagramme!B$1/1000000)*Diagramme!B$2*100000/(Diagramme!B$3/1000000-Diagramme!B$1/1000000+$A133*(Diagramme!B$4/1000)^2*PI()/4)*(Diagramme!B$4/1000)^2*PI()/4/(Diagramme!B$8*1000*(Diagramme!B$1/1000000-$A133*(Diagramme!B$4/1000)^2*PI()/4)+Diagramme!B$6/1000)-9.81-(0.601*Diagramme!B$7*(Diagramme!B$5/1000)^2*PI()/4*C132^2)/H132*1000)</f>
        <v>2014.29980188767</v>
      </c>
      <c r="C133" s="30" t="n">
        <f aca="false">IF((C132^2+2*B133*($A133-$A132))&lt;0,0,SQRT(C132^2+2*B133*($A133-$A132)))</f>
        <v>49.1321427051768</v>
      </c>
      <c r="D133" s="30" t="n">
        <f aca="false">0.98*SQRT(2*G133*100000/(Diagramme!$B$8*1000))</f>
        <v>34.0749481588768</v>
      </c>
      <c r="E133" s="30" t="str">
        <f aca="false">IF(D133&gt;C133,B133,"x")</f>
        <v>x</v>
      </c>
      <c r="F133" s="30" t="n">
        <f aca="false">(F132+1000*2*($A133-$A132)/(C133+F132))</f>
        <v>54.5285215799422</v>
      </c>
      <c r="G133" s="31" t="n">
        <f aca="false">IF(B133=-9.81,0,(Diagramme!B$3/1000000-Diagramme!B$1/1000000)*Diagramme!B$2*100000/(Diagramme!B$3/1000000-Diagramme!B$1/1000000+$A133*(Diagramme!B$4/1000)^2*PI()/4)/100000)</f>
        <v>6.04488802597949</v>
      </c>
      <c r="H133" s="30" t="n">
        <f aca="false">IF(B133&lt;0,Diagramme!B$6,(Diagramme!B$8*1000*(Diagramme!B$1/1000000-$A133*(Diagramme!B$4/1000)^2*PI()/4)+Diagramme!B$6/1000)*1000)</f>
        <v>92.4513623797368</v>
      </c>
      <c r="I133" s="32" t="n">
        <f aca="false">(0.601*Diagramme!B$7*(Diagramme!B$5/1000)^2*PI()/4*C132^2)</f>
        <v>2.86831440948314</v>
      </c>
      <c r="J133" s="30" t="n">
        <f aca="false">IF(Diagramme!C$9&lt;$A133,-9.81-(0.601*Diagramme!C$7*(Diagramme!C$5/1000)^2*PI()/4*K132^2)/N132*1000,(Diagramme!C$3/1000000-Diagramme!C$1/1000000)*Diagramme!C$2*100000/(Diagramme!C$3/1000000-Diagramme!C$1/1000000+$A133*(Diagramme!C$4/1000)^2*PI()/4)*(Diagramme!C$4/1000)^2*PI()/4/(Diagramme!C$8*1000*(Diagramme!C$1/1000000-$A133*(Diagramme!C$4/1000)^2*PI()/4)+Diagramme!C$6/1000)-9.81-(0.601*Diagramme!C$7*(Diagramme!C$5/1000)^2*PI()/4*K132^2)/N132*1000)</f>
        <v>1002.40483256389</v>
      </c>
      <c r="K133" s="30" t="n">
        <f aca="false">IF((K132^2+2*J133*($A133-$A132))&lt;0,0,SQRT(K132^2+2*J133*($A133-$A132)))</f>
        <v>34.557733107654</v>
      </c>
      <c r="L133" s="30" t="n">
        <f aca="false">(L132+1000*2*($A133-$A132)/(K133+L132))</f>
        <v>59.7564387000927</v>
      </c>
      <c r="M133" s="31" t="n">
        <f aca="false">IF(J133=-9.81,0,(Diagramme!C$3/1000000-Diagramme!C$1/1000000)*Diagramme!C$2*100000/(Diagramme!C$3/1000000-Diagramme!C$1/1000000+$A133*(Diagramme!C$4/1000)^2*PI()/4)/100000)</f>
        <v>3.02244401298975</v>
      </c>
      <c r="N133" s="30" t="n">
        <f aca="false">IF(J133&lt;0,Diagramme!C$6,(Diagramme!C$8*1000*(Diagramme!C$1/1000000-$A133*(Diagramme!C$4/1000)^2*PI()/4)+Diagramme!C$6/1000)*1000)</f>
        <v>92.4513623797368</v>
      </c>
      <c r="O133" s="32" t="n">
        <f aca="false">(0.601*Diagramme!C$7*(Diagramme!C$5/1000)^2*PI()/4*K132^2)</f>
        <v>1.41886886857735</v>
      </c>
      <c r="P133" s="30" t="n">
        <f aca="false">IF(Diagramme!D$9&lt;$A133,-9.81-(0.601*Diagramme!D$7*(Diagramme!D$5/1000)^2*PI()/4*Q132^2)/T132*1000,(Diagramme!D$3/1000000-Diagramme!D$1/1000000)*Diagramme!D$2*100000/(Diagramme!D$3/1000000-Diagramme!D$1/1000000+$A133*(Diagramme!D$4/1000)^2*PI()/4)*(Diagramme!D$4/1000)^2*PI()/4/(Diagramme!D$8*1000*(Diagramme!D$1/1000000-$A133*(Diagramme!D$4/1000)^2*PI()/4)+Diagramme!D$6/1000)-9.81-(0.601*Diagramme!D$7*(Diagramme!D$5/1000)^2*PI()/4*Q132^2)/T132*1000)</f>
        <v>885.977302005417</v>
      </c>
      <c r="Q133" s="30" t="n">
        <f aca="false">IF((Q132^2+2*P133*($A133-$A132))&lt;0,0,SQRT(Q132^2+2*P133*($A133-$A132)))</f>
        <v>39.6759437142112</v>
      </c>
      <c r="R133" s="30" t="n">
        <f aca="false">(R132+1000*2*($A133-$A132)/(Q133+R132))</f>
        <v>56.8541744580402</v>
      </c>
      <c r="S133" s="31" t="n">
        <f aca="false">IF(P133=-9.81,0,(Diagramme!D$3/1000000-Diagramme!D$1/1000000)*Diagramme!D$2*100000/(Diagramme!D$3/1000000-Diagramme!D$1/1000000+$A133*(Diagramme!D$4/1000)^2*PI()/4)/100000)</f>
        <v>7.18416050600712</v>
      </c>
      <c r="T133" s="30" t="n">
        <f aca="false">IF(P133&lt;0,Diagramme!D$6,(Diagramme!D$8*1000*(Diagramme!D$1/1000000-$A133*(Diagramme!D$4/1000)^2*PI()/4)+Diagramme!D$6/1000)*1000)</f>
        <v>248.451362379737</v>
      </c>
      <c r="U133" s="32" t="n">
        <f aca="false">(0.601*Diagramme!D$7*(Diagramme!D$5/1000)^2*PI()/4*Q132^2)</f>
        <v>3.17715562193102</v>
      </c>
      <c r="V133" s="30" t="n">
        <f aca="false">IF(Diagramme!E$9&lt;$A133,-9.81-(0.601*Diagramme!E$7*(Diagramme!E$5/1000)^2*PI()/4*W132^2)/Z132*1000,(Diagramme!E$3/1000000-Diagramme!E$1/1000000)*Diagramme!E$2*100000/(Diagramme!E$3/1000000-Diagramme!E$1/1000000+$A133*(Diagramme!E$4/1000)^2*PI()/4)*(Diagramme!E$4/1000)^2*PI()/4/(Diagramme!E$8*1000*(Diagramme!E$1/1000000-$A133*(Diagramme!E$4/1000)^2*PI()/4)+Diagramme!E$6/1000)-9.81-(0.601*Diagramme!E$7*(Diagramme!E$5/1000)^2*PI()/4*W132^2)/Z132*1000)</f>
        <v>438.186381531247</v>
      </c>
      <c r="W133" s="30" t="n">
        <f aca="false">IF((W132^2+2*V133*($A133-$A132))&lt;0,0,SQRT(W132^2+2*V133*($A133-$A132)))</f>
        <v>27.8268277480997</v>
      </c>
      <c r="X133" s="30" t="n">
        <f aca="false">(X132+1000*2*($A133-$A132)/(W133+X132))</f>
        <v>61.6863362922889</v>
      </c>
      <c r="Y133" s="31" t="n">
        <f aca="false">IF(V133=-9.81,0,(Diagramme!E$3/1000000-Diagramme!E$1/1000000)*Diagramme!E$2*100000/(Diagramme!E$3/1000000-Diagramme!E$1/1000000+$A133*(Diagramme!E$4/1000)^2*PI()/4)/100000)</f>
        <v>3.59208025300356</v>
      </c>
      <c r="Z133" s="30" t="n">
        <f aca="false">IF(V133&lt;0,Diagramme!E$6,(Diagramme!E$8*1000*(Diagramme!E$1/1000000-$A133*(Diagramme!E$4/1000)^2*PI()/4)+Diagramme!E$6/1000)*1000)</f>
        <v>248.451362379737</v>
      </c>
      <c r="AA133" s="32" t="n">
        <f aca="false">(0.601*Diagramme!E$7*(Diagramme!E$5/1000)^2*PI()/4*W132^2)</f>
        <v>1.56273153371833</v>
      </c>
    </row>
    <row r="134" customFormat="false" ht="12.75" hidden="false" customHeight="false" outlineLevel="0" collapsed="false">
      <c r="A134" s="26" t="n">
        <f aca="false">A133+A$3</f>
        <v>1.32</v>
      </c>
      <c r="B134" s="30" t="n">
        <f aca="false">IF(Diagramme!B$9&lt;$A134,-9.81-(0.601*Diagramme!B$7*(Diagramme!B$5/1000)^2*PI()/4*C133^2)/H133*1000,(Diagramme!B$3/1000000-Diagramme!B$1/1000000)*Diagramme!B$2*100000/(Diagramme!B$3/1000000-Diagramme!B$1/1000000+$A134*(Diagramme!B$4/1000)^2*PI()/4)*(Diagramme!B$4/1000)^2*PI()/4/(Diagramme!B$8*1000*(Diagramme!B$1/1000000-$A134*(Diagramme!B$4/1000)^2*PI()/4)+Diagramme!B$6/1000)-9.81-(0.601*Diagramme!B$7*(Diagramme!B$5/1000)^2*PI()/4*C133^2)/H133*1000)</f>
        <v>2078.60937587936</v>
      </c>
      <c r="C134" s="30" t="n">
        <f aca="false">IF((C133^2+2*B134*($A134-$A133))&lt;0,0,SQRT(C133^2+2*B134*($A134-$A133)))</f>
        <v>49.5534018440656</v>
      </c>
      <c r="D134" s="30" t="n">
        <f aca="false">0.98*SQRT(2*G134*100000/(Diagramme!$B$8*1000))</f>
        <v>34.0236253227611</v>
      </c>
      <c r="E134" s="30" t="str">
        <f aca="false">IF(D134&gt;C134,B134,"x")</f>
        <v>x</v>
      </c>
      <c r="F134" s="30" t="n">
        <f aca="false">(F133+1000*2*($A134-$A133)/(C134+F133))</f>
        <v>54.7206779058637</v>
      </c>
      <c r="G134" s="31" t="n">
        <f aca="false">IF(B134=-9.81,0,(Diagramme!B$3/1000000-Diagramme!B$1/1000000)*Diagramme!B$2*100000/(Diagramme!B$3/1000000-Diagramme!B$1/1000000+$A134*(Diagramme!B$4/1000)^2*PI()/4)/100000)</f>
        <v>6.02669242036459</v>
      </c>
      <c r="H134" s="30" t="n">
        <f aca="false">IF(B134&lt;0,Diagramme!B$6,(Diagramme!B$8*1000*(Diagramme!B$1/1000000-$A134*(Diagramme!B$4/1000)^2*PI()/4)+Diagramme!B$6/1000)*1000)</f>
        <v>89.309769726147</v>
      </c>
      <c r="I134" s="32" t="n">
        <f aca="false">(0.601*Diagramme!B$7*(Diagramme!B$5/1000)^2*PI()/4*C133^2)</f>
        <v>2.91699528993501</v>
      </c>
      <c r="J134" s="30" t="n">
        <f aca="false">IF(Diagramme!C$9&lt;$A134,-9.81-(0.601*Diagramme!C$7*(Diagramme!C$5/1000)^2*PI()/4*K133^2)/N133*1000,(Diagramme!C$3/1000000-Diagramme!C$1/1000000)*Diagramme!C$2*100000/(Diagramme!C$3/1000000-Diagramme!C$1/1000000+$A134*(Diagramme!C$4/1000)^2*PI()/4)*(Diagramme!C$4/1000)^2*PI()/4/(Diagramme!C$8*1000*(Diagramme!C$1/1000000-$A134*(Diagramme!C$4/1000)^2*PI()/4)+Diagramme!C$6/1000)-9.81-(0.601*Diagramme!C$7*(Diagramme!C$5/1000)^2*PI()/4*K133^2)/N133*1000)</f>
        <v>1034.56629460605</v>
      </c>
      <c r="K134" s="30" t="n">
        <f aca="false">IF((K133^2+2*J134*($A134-$A133))&lt;0,0,SQRT(K133^2+2*J134*($A134-$A133)))</f>
        <v>34.8558207969913</v>
      </c>
      <c r="L134" s="30" t="n">
        <f aca="false">(L133+1000*2*($A134-$A133)/(K134+L133))</f>
        <v>59.9678277960334</v>
      </c>
      <c r="M134" s="31" t="n">
        <f aca="false">IF(J134=-9.81,0,(Diagramme!C$3/1000000-Diagramme!C$1/1000000)*Diagramme!C$2*100000/(Diagramme!C$3/1000000-Diagramme!C$1/1000000+$A134*(Diagramme!C$4/1000)^2*PI()/4)/100000)</f>
        <v>3.01334621018229</v>
      </c>
      <c r="N134" s="30" t="n">
        <f aca="false">IF(J134&lt;0,Diagramme!C$6,(Diagramme!C$8*1000*(Diagramme!C$1/1000000-$A134*(Diagramme!C$4/1000)^2*PI()/4)+Diagramme!C$6/1000)*1000)</f>
        <v>89.309769726147</v>
      </c>
      <c r="O134" s="32" t="n">
        <f aca="false">(0.601*Diagramme!C$7*(Diagramme!C$5/1000)^2*PI()/4*K133^2)</f>
        <v>1.44309463168009</v>
      </c>
      <c r="P134" s="30" t="n">
        <f aca="false">IF(Diagramme!D$9&lt;$A134,-9.81-(0.601*Diagramme!D$7*(Diagramme!D$5/1000)^2*PI()/4*Q133^2)/T133*1000,(Diagramme!D$3/1000000-Diagramme!D$1/1000000)*Diagramme!D$2*100000/(Diagramme!D$3/1000000-Diagramme!D$1/1000000+$A134*(Diagramme!D$4/1000)^2*PI()/4)*(Diagramme!D$4/1000)^2*PI()/4/(Diagramme!D$8*1000*(Diagramme!D$1/1000000-$A134*(Diagramme!D$4/1000)^2*PI()/4)+Diagramme!D$6/1000)-9.81-(0.601*Diagramme!D$7*(Diagramme!D$5/1000)^2*PI()/4*Q133^2)/T133*1000)</f>
        <v>895.332384514658</v>
      </c>
      <c r="Q134" s="30" t="n">
        <f aca="false">IF((Q133^2+2*P134*($A134-$A133))&lt;0,0,SQRT(Q133^2+2*P134*($A134-$A133)))</f>
        <v>39.9009668717883</v>
      </c>
      <c r="R134" s="30" t="n">
        <f aca="false">(R133+1000*2*($A134-$A133)/(Q134+R133))</f>
        <v>57.0608818197899</v>
      </c>
      <c r="S134" s="31" t="n">
        <f aca="false">IF(P134=-9.81,0,(Diagramme!D$3/1000000-Diagramme!D$1/1000000)*Diagramme!D$2*100000/(Diagramme!D$3/1000000-Diagramme!D$1/1000000+$A134*(Diagramme!D$4/1000)^2*PI()/4)/100000)</f>
        <v>7.16875130520726</v>
      </c>
      <c r="T134" s="30" t="n">
        <f aca="false">IF(P134&lt;0,Diagramme!D$6,(Diagramme!D$8*1000*(Diagramme!D$1/1000000-$A134*(Diagramme!D$4/1000)^2*PI()/4)+Diagramme!D$6/1000)*1000)</f>
        <v>245.309769726147</v>
      </c>
      <c r="U134" s="32" t="n">
        <f aca="false">(0.601*Diagramme!D$7*(Diagramme!D$5/1000)^2*PI()/4*Q133^2)</f>
        <v>3.21332598317808</v>
      </c>
      <c r="V134" s="30" t="n">
        <f aca="false">IF(Diagramme!E$9&lt;$A134,-9.81-(0.601*Diagramme!E$7*(Diagramme!E$5/1000)^2*PI()/4*W133^2)/Z133*1000,(Diagramme!E$3/1000000-Diagramme!E$1/1000000)*Diagramme!E$2*100000/(Diagramme!E$3/1000000-Diagramme!E$1/1000000+$A134*(Diagramme!E$4/1000)^2*PI()/4)*(Diagramme!E$4/1000)^2*PI()/4/(Diagramme!E$8*1000*(Diagramme!E$1/1000000-$A134*(Diagramme!E$4/1000)^2*PI()/4)+Diagramme!E$6/1000)-9.81-(0.601*Diagramme!E$7*(Diagramme!E$5/1000)^2*PI()/4*W133^2)/Z133*1000)</f>
        <v>442.866010888551</v>
      </c>
      <c r="W134" s="30" t="n">
        <f aca="false">IF((W133^2+2*V134*($A134-$A133))&lt;0,0,SQRT(W133^2+2*V134*($A134-$A133)))</f>
        <v>27.9855259507514</v>
      </c>
      <c r="X134" s="30" t="n">
        <f aca="false">(X133+1000*2*($A134-$A133)/(W134+X133))</f>
        <v>61.9093716960345</v>
      </c>
      <c r="Y134" s="31" t="n">
        <f aca="false">IF(V134=-9.81,0,(Diagramme!E$3/1000000-Diagramme!E$1/1000000)*Diagramme!E$2*100000/(Diagramme!E$3/1000000-Diagramme!E$1/1000000+$A134*(Diagramme!E$4/1000)^2*PI()/4)/100000)</f>
        <v>3.58437565260363</v>
      </c>
      <c r="Z134" s="30" t="n">
        <f aca="false">IF(V134&lt;0,Diagramme!E$6,(Diagramme!E$8*1000*(Diagramme!E$1/1000000-$A134*(Diagramme!E$4/1000)^2*PI()/4)+Diagramme!E$6/1000)*1000)</f>
        <v>245.309769726147</v>
      </c>
      <c r="AA134" s="32" t="n">
        <f aca="false">(0.601*Diagramme!E$7*(Diagramme!E$5/1000)^2*PI()/4*W133^2)</f>
        <v>1.58062065985921</v>
      </c>
    </row>
    <row r="135" customFormat="false" ht="12.75" hidden="false" customHeight="false" outlineLevel="0" collapsed="false">
      <c r="A135" s="26" t="n">
        <f aca="false">A134+A$3</f>
        <v>1.33</v>
      </c>
      <c r="B135" s="30" t="n">
        <f aca="false">IF(Diagramme!B$9&lt;$A135,-9.81-(0.601*Diagramme!B$7*(Diagramme!B$5/1000)^2*PI()/4*C134^2)/H134*1000,(Diagramme!B$3/1000000-Diagramme!B$1/1000000)*Diagramme!B$2*100000/(Diagramme!B$3/1000000-Diagramme!B$1/1000000+$A135*(Diagramme!B$4/1000)^2*PI()/4)*(Diagramme!B$4/1000)^2*PI()/4/(Diagramme!B$8*1000*(Diagramme!B$1/1000000-$A135*(Diagramme!B$4/1000)^2*PI()/4)+Diagramme!B$6/1000)-9.81-(0.601*Diagramme!B$7*(Diagramme!B$5/1000)^2*PI()/4*C134^2)/H134*1000)</f>
        <v>2147.63463690055</v>
      </c>
      <c r="C135" s="30" t="n">
        <f aca="false">IF((C134^2+2*B135*($A135-$A134))&lt;0,0,SQRT(C134^2+2*B135*($A135-$A134)))</f>
        <v>49.9849209968112</v>
      </c>
      <c r="D135" s="30" t="n">
        <f aca="false">0.98*SQRT(2*G135*100000/(Diagramme!$B$8*1000))</f>
        <v>33.9725336937786</v>
      </c>
      <c r="E135" s="30" t="str">
        <f aca="false">IF(D135&gt;C135,B135,"x")</f>
        <v>x</v>
      </c>
      <c r="F135" s="30" t="n">
        <f aca="false">(F134+1000*2*($A135-$A134)/(C135+F134))</f>
        <v>54.9116896589084</v>
      </c>
      <c r="G135" s="31" t="n">
        <f aca="false">IF(B135=-9.81,0,(Diagramme!B$3/1000000-Diagramme!B$1/1000000)*Diagramme!B$2*100000/(Diagramme!B$3/1000000-Diagramme!B$1/1000000+$A135*(Diagramme!B$4/1000)^2*PI()/4)/100000)</f>
        <v>6.00860602652501</v>
      </c>
      <c r="H135" s="30" t="n">
        <f aca="false">IF(B135&lt;0,Diagramme!B$6,(Diagramme!B$8*1000*(Diagramme!B$1/1000000-$A135*(Diagramme!B$4/1000)^2*PI()/4)+Diagramme!B$6/1000)*1000)</f>
        <v>86.1681770725572</v>
      </c>
      <c r="I135" s="32" t="n">
        <f aca="false">(0.601*Diagramme!B$7*(Diagramme!B$5/1000)^2*PI()/4*C134^2)</f>
        <v>2.96723038127469</v>
      </c>
      <c r="J135" s="30" t="n">
        <f aca="false">IF(Diagramme!C$9&lt;$A135,-9.81-(0.601*Diagramme!C$7*(Diagramme!C$5/1000)^2*PI()/4*K134^2)/N134*1000,(Diagramme!C$3/1000000-Diagramme!C$1/1000000)*Diagramme!C$2*100000/(Diagramme!C$3/1000000-Diagramme!C$1/1000000+$A135*(Diagramme!C$4/1000)^2*PI()/4)*(Diagramme!C$4/1000)^2*PI()/4/(Diagramme!C$8*1000*(Diagramme!C$1/1000000-$A135*(Diagramme!C$4/1000)^2*PI()/4)+Diagramme!C$6/1000)-9.81-(0.601*Diagramme!C$7*(Diagramme!C$5/1000)^2*PI()/4*K134^2)/N134*1000)</f>
        <v>1069.08606796433</v>
      </c>
      <c r="K135" s="30" t="n">
        <f aca="false">IF((K134^2+2*J135*($A135-$A134))&lt;0,0,SQRT(K134^2+2*J135*($A135-$A134)))</f>
        <v>35.1611997063703</v>
      </c>
      <c r="L135" s="30" t="n">
        <f aca="false">(L134+1000*2*($A135-$A134)/(K135+L134))</f>
        <v>60.1780685661232</v>
      </c>
      <c r="M135" s="31" t="n">
        <f aca="false">IF(J135=-9.81,0,(Diagramme!C$3/1000000-Diagramme!C$1/1000000)*Diagramme!C$2*100000/(Diagramme!C$3/1000000-Diagramme!C$1/1000000+$A135*(Diagramme!C$4/1000)^2*PI()/4)/100000)</f>
        <v>3.00430301326251</v>
      </c>
      <c r="N135" s="30" t="n">
        <f aca="false">IF(J135&lt;0,Diagramme!C$6,(Diagramme!C$8*1000*(Diagramme!C$1/1000000-$A135*(Diagramme!C$4/1000)^2*PI()/4)+Diagramme!C$6/1000)*1000)</f>
        <v>86.1681770725572</v>
      </c>
      <c r="O135" s="32" t="n">
        <f aca="false">(0.601*Diagramme!C$7*(Diagramme!C$5/1000)^2*PI()/4*K134^2)</f>
        <v>1.46809766154687</v>
      </c>
      <c r="P135" s="30" t="n">
        <f aca="false">IF(Diagramme!D$9&lt;$A135,-9.81-(0.601*Diagramme!D$7*(Diagramme!D$5/1000)^2*PI()/4*Q134^2)/T134*1000,(Diagramme!D$3/1000000-Diagramme!D$1/1000000)*Diagramme!D$2*100000/(Diagramme!D$3/1000000-Diagramme!D$1/1000000+$A135*(Diagramme!D$4/1000)^2*PI()/4)*(Diagramme!D$4/1000)^2*PI()/4/(Diagramme!D$8*1000*(Diagramme!D$1/1000000-$A135*(Diagramme!D$4/1000)^2*PI()/4)+Diagramme!D$6/1000)-9.81-(0.601*Diagramme!D$7*(Diagramme!D$5/1000)^2*PI()/4*Q134^2)/T134*1000)</f>
        <v>904.937291160417</v>
      </c>
      <c r="Q135" s="30" t="n">
        <f aca="false">IF((Q134^2+2*P135*($A135-$A134))&lt;0,0,SQRT(Q134^2+2*P135*($A135-$A134)))</f>
        <v>40.1271217897167</v>
      </c>
      <c r="R135" s="30" t="n">
        <f aca="false">(R134+1000*2*($A135-$A134)/(Q135+R134))</f>
        <v>57.2666685347877</v>
      </c>
      <c r="S135" s="31" t="n">
        <f aca="false">IF(P135=-9.81,0,(Diagramme!D$3/1000000-Diagramme!D$1/1000000)*Diagramme!D$2*100000/(Diagramme!D$3/1000000-Diagramme!D$1/1000000+$A135*(Diagramme!D$4/1000)^2*PI()/4)/100000)</f>
        <v>7.15340806486864</v>
      </c>
      <c r="T135" s="30" t="n">
        <f aca="false">IF(P135&lt;0,Diagramme!D$6,(Diagramme!D$8*1000*(Diagramme!D$1/1000000-$A135*(Diagramme!D$4/1000)^2*PI()/4)+Diagramme!D$6/1000)*1000)</f>
        <v>242.168177072557</v>
      </c>
      <c r="U135" s="32" t="n">
        <f aca="false">(0.601*Diagramme!D$7*(Diagramme!D$5/1000)^2*PI()/4*Q134^2)</f>
        <v>3.24987826923642</v>
      </c>
      <c r="V135" s="30" t="n">
        <f aca="false">IF(Diagramme!E$9&lt;$A135,-9.81-(0.601*Diagramme!E$7*(Diagramme!E$5/1000)^2*PI()/4*W134^2)/Z134*1000,(Diagramme!E$3/1000000-Diagramme!E$1/1000000)*Diagramme!E$2*100000/(Diagramme!E$3/1000000-Diagramme!E$1/1000000+$A135*(Diagramme!E$4/1000)^2*PI()/4)*(Diagramme!E$4/1000)^2*PI()/4/(Diagramme!E$8*1000*(Diagramme!E$1/1000000-$A135*(Diagramme!E$4/1000)^2*PI()/4)+Diagramme!E$6/1000)-9.81-(0.601*Diagramme!E$7*(Diagramme!E$5/1000)^2*PI()/4*W134^2)/Z134*1000)</f>
        <v>447.670605449741</v>
      </c>
      <c r="W135" s="30" t="n">
        <f aca="false">IF((W134^2+2*V135*($A135-$A134))&lt;0,0,SQRT(W134^2+2*V135*($A135-$A134)))</f>
        <v>28.1450364158438</v>
      </c>
      <c r="X135" s="30" t="n">
        <f aca="false">(X134+1000*2*($A135-$A134)/(W135+X134))</f>
        <v>62.1314596584045</v>
      </c>
      <c r="Y135" s="31" t="n">
        <f aca="false">IF(V135=-9.81,0,(Diagramme!E$3/1000000-Diagramme!E$1/1000000)*Diagramme!E$2*100000/(Diagramme!E$3/1000000-Diagramme!E$1/1000000+$A135*(Diagramme!E$4/1000)^2*PI()/4)/100000)</f>
        <v>3.57670403243432</v>
      </c>
      <c r="Z135" s="30" t="n">
        <f aca="false">IF(V135&lt;0,Diagramme!E$6,(Diagramme!E$8*1000*(Diagramme!E$1/1000000-$A135*(Diagramme!E$4/1000)^2*PI()/4)+Diagramme!E$6/1000)*1000)</f>
        <v>242.168177072557</v>
      </c>
      <c r="AA135" s="32" t="n">
        <f aca="false">(0.601*Diagramme!E$7*(Diagramme!E$5/1000)^2*PI()/4*W134^2)</f>
        <v>1.59870083365331</v>
      </c>
    </row>
    <row r="136" customFormat="false" ht="12.75" hidden="false" customHeight="false" outlineLevel="0" collapsed="false">
      <c r="A136" s="26" t="n">
        <f aca="false">A135+A$3</f>
        <v>1.34</v>
      </c>
      <c r="B136" s="30" t="n">
        <f aca="false">IF(Diagramme!B$9&lt;$A136,-9.81-(0.601*Diagramme!B$7*(Diagramme!B$5/1000)^2*PI()/4*C135^2)/H135*1000,(Diagramme!B$3/1000000-Diagramme!B$1/1000000)*Diagramme!B$2*100000/(Diagramme!B$3/1000000-Diagramme!B$1/1000000+$A136*(Diagramme!B$4/1000)^2*PI()/4)*(Diagramme!B$4/1000)^2*PI()/4/(Diagramme!B$8*1000*(Diagramme!B$1/1000000-$A136*(Diagramme!B$4/1000)^2*PI()/4)+Diagramme!B$6/1000)-9.81-(0.601*Diagramme!B$7*(Diagramme!B$5/1000)^2*PI()/4*C135^2)/H135*1000)</f>
        <v>2221.90971569802</v>
      </c>
      <c r="C136" s="30" t="n">
        <f aca="false">IF((C135^2+2*B136*($A136-$A135))&lt;0,0,SQRT(C135^2+2*B136*($A136-$A135)))</f>
        <v>50.4274778406715</v>
      </c>
      <c r="D136" s="30" t="n">
        <f aca="false">0.98*SQRT(2*G136*100000/(Diagramme!$B$8*1000))</f>
        <v>33.9216715411634</v>
      </c>
      <c r="E136" s="30" t="str">
        <f aca="false">IF(D136&gt;C136,B136,"x")</f>
        <v>x</v>
      </c>
      <c r="F136" s="30" t="n">
        <f aca="false">(F135+1000*2*($A136-$A135)/(C136+F135))</f>
        <v>55.1015525605692</v>
      </c>
      <c r="G136" s="31" t="n">
        <f aca="false">IF(B136=-9.81,0,(Diagramme!B$3/1000000-Diagramme!B$1/1000000)*Diagramme!B$2*100000/(Diagramme!B$3/1000000-Diagramme!B$1/1000000+$A136*(Diagramme!B$4/1000)^2*PI()/4)/100000)</f>
        <v>5.99062786415335</v>
      </c>
      <c r="H136" s="30" t="n">
        <f aca="false">IF(B136&lt;0,Diagramme!B$6,(Diagramme!B$8*1000*(Diagramme!B$1/1000000-$A136*(Diagramme!B$4/1000)^2*PI()/4)+Diagramme!B$6/1000)*1000)</f>
        <v>83.0265844189674</v>
      </c>
      <c r="I136" s="32" t="n">
        <f aca="false">(0.601*Diagramme!B$7*(Diagramme!B$5/1000)^2*PI()/4*C135^2)</f>
        <v>3.01913365054735</v>
      </c>
      <c r="J136" s="30" t="n">
        <f aca="false">IF(Diagramme!C$9&lt;$A136,-9.81-(0.601*Diagramme!C$7*(Diagramme!C$5/1000)^2*PI()/4*K135^2)/N135*1000,(Diagramme!C$3/1000000-Diagramme!C$1/1000000)*Diagramme!C$2*100000/(Diagramme!C$3/1000000-Diagramme!C$1/1000000+$A136*(Diagramme!C$4/1000)^2*PI()/4)*(Diagramme!C$4/1000)^2*PI()/4/(Diagramme!C$8*1000*(Diagramme!C$1/1000000-$A136*(Diagramme!C$4/1000)^2*PI()/4)+Diagramme!C$6/1000)-9.81-(0.601*Diagramme!C$7*(Diagramme!C$5/1000)^2*PI()/4*K135^2)/N135*1000)</f>
        <v>1106.23126904742</v>
      </c>
      <c r="K136" s="30" t="n">
        <f aca="false">IF((K135^2+2*J136*($A136-$A135))&lt;0,0,SQRT(K135^2+2*J136*($A136-$A135)))</f>
        <v>35.4744216326666</v>
      </c>
      <c r="L136" s="30" t="n">
        <f aca="false">(L135+1000*2*($A136-$A135)/(K136+L135))</f>
        <v>60.3871587838315</v>
      </c>
      <c r="M136" s="31" t="n">
        <f aca="false">IF(J136=-9.81,0,(Diagramme!C$3/1000000-Diagramme!C$1/1000000)*Diagramme!C$2*100000/(Diagramme!C$3/1000000-Diagramme!C$1/1000000+$A136*(Diagramme!C$4/1000)^2*PI()/4)/100000)</f>
        <v>2.99531393207668</v>
      </c>
      <c r="N136" s="30" t="n">
        <f aca="false">IF(J136&lt;0,Diagramme!C$6,(Diagramme!C$8*1000*(Diagramme!C$1/1000000-$A136*(Diagramme!C$4/1000)^2*PI()/4)+Diagramme!C$6/1000)*1000)</f>
        <v>83.0265844189674</v>
      </c>
      <c r="O136" s="32" t="n">
        <f aca="false">(0.601*Diagramme!C$7*(Diagramme!C$5/1000)^2*PI()/4*K135^2)</f>
        <v>1.49393495300594</v>
      </c>
      <c r="P136" s="30" t="n">
        <f aca="false">IF(Diagramme!D$9&lt;$A136,-9.81-(0.601*Diagramme!D$7*(Diagramme!D$5/1000)^2*PI()/4*Q135^2)/T135*1000,(Diagramme!D$3/1000000-Diagramme!D$1/1000000)*Diagramme!D$2*100000/(Diagramme!D$3/1000000-Diagramme!D$1/1000000+$A136*(Diagramme!D$4/1000)^2*PI()/4)*(Diagramme!D$4/1000)^2*PI()/4/(Diagramme!D$8*1000*(Diagramme!D$1/1000000-$A136*(Diagramme!D$4/1000)^2*PI()/4)+Diagramme!D$6/1000)-9.81-(0.601*Diagramme!D$7*(Diagramme!D$5/1000)^2*PI()/4*Q135^2)/T135*1000)</f>
        <v>914.801779599953</v>
      </c>
      <c r="Q136" s="30" t="n">
        <f aca="false">IF((Q135^2+2*P136*($A136-$A135))&lt;0,0,SQRT(Q135^2+2*P136*($A136-$A135)))</f>
        <v>40.3544537655852</v>
      </c>
      <c r="R136" s="30" t="n">
        <f aca="false">(R135+1000*2*($A136-$A135)/(Q136+R135))</f>
        <v>57.4715422294218</v>
      </c>
      <c r="S136" s="31" t="n">
        <f aca="false">IF(P136=-9.81,0,(Diagramme!D$3/1000000-Diagramme!D$1/1000000)*Diagramme!D$2*100000/(Diagramme!D$3/1000000-Diagramme!D$1/1000000+$A136*(Diagramme!D$4/1000)^2*PI()/4)/100000)</f>
        <v>7.13813036237131</v>
      </c>
      <c r="T136" s="30" t="n">
        <f aca="false">IF(P136&lt;0,Diagramme!D$6,(Diagramme!D$8*1000*(Diagramme!D$1/1000000-$A136*(Diagramme!D$4/1000)^2*PI()/4)+Diagramme!D$6/1000)*1000)</f>
        <v>239.026584418967</v>
      </c>
      <c r="U136" s="32" t="n">
        <f aca="false">(0.601*Diagramme!D$7*(Diagramme!D$5/1000)^2*PI()/4*Q135^2)</f>
        <v>3.28682267927167</v>
      </c>
      <c r="V136" s="30" t="n">
        <f aca="false">IF(Diagramme!E$9&lt;$A136,-9.81-(0.601*Diagramme!E$7*(Diagramme!E$5/1000)^2*PI()/4*W135^2)/Z135*1000,(Diagramme!E$3/1000000-Diagramme!E$1/1000000)*Diagramme!E$2*100000/(Diagramme!E$3/1000000-Diagramme!E$1/1000000+$A136*(Diagramme!E$4/1000)^2*PI()/4)*(Diagramme!E$4/1000)^2*PI()/4/(Diagramme!E$8*1000*(Diagramme!E$1/1000000-$A136*(Diagramme!E$4/1000)^2*PI()/4)+Diagramme!E$6/1000)-9.81-(0.601*Diagramme!E$7*(Diagramme!E$5/1000)^2*PI()/4*W135^2)/Z135*1000)</f>
        <v>452.605046102438</v>
      </c>
      <c r="W136" s="30" t="n">
        <f aca="false">IF((W135^2+2*V136*($A136-$A135))&lt;0,0,SQRT(W135^2+2*V136*($A136-$A135)))</f>
        <v>28.3053912845455</v>
      </c>
      <c r="X136" s="30" t="n">
        <f aca="false">(X135+1000*2*($A136-$A135)/(W136+X135))</f>
        <v>62.3526084466636</v>
      </c>
      <c r="Y136" s="31" t="n">
        <f aca="false">IF(V136=-9.81,0,(Diagramme!E$3/1000000-Diagramme!E$1/1000000)*Diagramme!E$2*100000/(Diagramme!E$3/1000000-Diagramme!E$1/1000000+$A136*(Diagramme!E$4/1000)^2*PI()/4)/100000)</f>
        <v>3.56906518118566</v>
      </c>
      <c r="Z136" s="30" t="n">
        <f aca="false">IF(V136&lt;0,Diagramme!E$6,(Diagramme!E$8*1000*(Diagramme!E$1/1000000-$A136*(Diagramme!E$4/1000)^2*PI()/4)+Diagramme!E$6/1000)*1000)</f>
        <v>239.026584418967</v>
      </c>
      <c r="AA136" s="32" t="n">
        <f aca="false">(0.601*Diagramme!E$7*(Diagramme!E$5/1000)^2*PI()/4*W135^2)</f>
        <v>1.61697715685274</v>
      </c>
    </row>
    <row r="137" customFormat="false" ht="12.75" hidden="false" customHeight="false" outlineLevel="0" collapsed="false">
      <c r="A137" s="26" t="n">
        <f aca="false">A136+A$3</f>
        <v>1.35</v>
      </c>
      <c r="B137" s="30" t="n">
        <f aca="false">IF(Diagramme!B$9&lt;$A137,-9.81-(0.601*Diagramme!B$7*(Diagramme!B$5/1000)^2*PI()/4*C136^2)/H136*1000,(Diagramme!B$3/1000000-Diagramme!B$1/1000000)*Diagramme!B$2*100000/(Diagramme!B$3/1000000-Diagramme!B$1/1000000+$A137*(Diagramme!B$4/1000)^2*PI()/4)*(Diagramme!B$4/1000)^2*PI()/4/(Diagramme!B$8*1000*(Diagramme!B$1/1000000-$A137*(Diagramme!B$4/1000)^2*PI()/4)+Diagramme!B$6/1000)-9.81-(0.601*Diagramme!B$7*(Diagramme!B$5/1000)^2*PI()/4*C136^2)/H136*1000)</f>
        <v>-46.8202178113679</v>
      </c>
      <c r="C137" s="30" t="n">
        <f aca="false">IF((C136^2+2*B137*($A137-$A136))&lt;0,0,SQRT(C136^2+2*B137*($A137-$A136)))</f>
        <v>50.4181923219704</v>
      </c>
      <c r="D137" s="30" t="n">
        <f aca="false">0.98*SQRT(2*G137*100000/(Diagramme!$B$8*1000))</f>
        <v>33.8710371522338</v>
      </c>
      <c r="E137" s="30" t="str">
        <f aca="false">IF(D137&gt;C137,B137,"x")</f>
        <v>x</v>
      </c>
      <c r="F137" s="30" t="n">
        <f aca="false">(F136+1000*2*($A137-$A136)/(C137+F136))</f>
        <v>55.291090547249</v>
      </c>
      <c r="G137" s="31" t="n">
        <f aca="false">IF(B137=-9.81,0,(Diagramme!B$3/1000000-Diagramme!B$1/1000000)*Diagramme!B$2*100000/(Diagramme!B$3/1000000-Diagramme!B$1/1000000+$A137*(Diagramme!B$4/1000)^2*PI()/4)/100000)</f>
        <v>5.97275696463976</v>
      </c>
      <c r="H137" s="30" t="n">
        <f aca="false">IF(B137&lt;0,Diagramme!B$6,(Diagramme!B$8*1000*(Diagramme!B$1/1000000-$A137*(Diagramme!B$4/1000)^2*PI()/4)+Diagramme!B$6/1000)*1000)</f>
        <v>83</v>
      </c>
      <c r="I137" s="32" t="n">
        <f aca="false">(0.601*Diagramme!B$7*(Diagramme!B$5/1000)^2*PI()/4*C136^2)</f>
        <v>3.07283197347991</v>
      </c>
      <c r="J137" s="30" t="n">
        <f aca="false">IF(Diagramme!C$9&lt;$A137,-9.81-(0.601*Diagramme!C$7*(Diagramme!C$5/1000)^2*PI()/4*K136^2)/N136*1000,(Diagramme!C$3/1000000-Diagramme!C$1/1000000)*Diagramme!C$2*100000/(Diagramme!C$3/1000000-Diagramme!C$1/1000000+$A137*(Diagramme!C$4/1000)^2*PI()/4)*(Diagramme!C$4/1000)^2*PI()/4/(Diagramme!C$8*1000*(Diagramme!C$1/1000000-$A137*(Diagramme!C$4/1000)^2*PI()/4)+Diagramme!C$6/1000)-9.81-(0.601*Diagramme!C$7*(Diagramme!C$5/1000)^2*PI()/4*K136^2)/N136*1000)</f>
        <v>-28.1254584414342</v>
      </c>
      <c r="K137" s="30" t="n">
        <f aca="false">IF((K136^2+2*J137*($A137-$A136))&lt;0,0,SQRT(K136^2+2*J137*($A137-$A136)))</f>
        <v>35.4664923696068</v>
      </c>
      <c r="L137" s="30" t="n">
        <f aca="false">(L136+1000*2*($A137-$A136)/(K137+L136))</f>
        <v>60.595810199394</v>
      </c>
      <c r="M137" s="31" t="n">
        <f aca="false">IF(J137=-9.81,0,(Diagramme!C$3/1000000-Diagramme!C$1/1000000)*Diagramme!C$2*100000/(Diagramme!C$3/1000000-Diagramme!C$1/1000000+$A137*(Diagramme!C$4/1000)^2*PI()/4)/100000)</f>
        <v>2.98637848231988</v>
      </c>
      <c r="N137" s="30" t="n">
        <f aca="false">IF(J137&lt;0,Diagramme!C$6,(Diagramme!C$8*1000*(Diagramme!C$1/1000000-$A137*(Diagramme!C$4/1000)^2*PI()/4)+Diagramme!C$6/1000)*1000)</f>
        <v>83</v>
      </c>
      <c r="O137" s="32" t="n">
        <f aca="false">(0.601*Diagramme!C$7*(Diagramme!C$5/1000)^2*PI()/4*K136^2)</f>
        <v>1.52066995645982</v>
      </c>
      <c r="P137" s="30" t="n">
        <f aca="false">IF(Diagramme!D$9&lt;$A137,-9.81-(0.601*Diagramme!D$7*(Diagramme!D$5/1000)^2*PI()/4*Q136^2)/T136*1000,(Diagramme!D$3/1000000-Diagramme!D$1/1000000)*Diagramme!D$2*100000/(Diagramme!D$3/1000000-Diagramme!D$1/1000000+$A137*(Diagramme!D$4/1000)^2*PI()/4)*(Diagramme!D$4/1000)^2*PI()/4/(Diagramme!D$8*1000*(Diagramme!D$1/1000000-$A137*(Diagramme!D$4/1000)^2*PI()/4)+Diagramme!D$6/1000)-9.81-(0.601*Diagramme!D$7*(Diagramme!D$5/1000)^2*PI()/4*Q136^2)/T136*1000)</f>
        <v>924.936126411277</v>
      </c>
      <c r="Q137" s="30" t="n">
        <f aca="false">IF((Q136^2+2*P137*($A137-$A136))&lt;0,0,SQRT(Q136^2+2*P137*($A137-$A136)))</f>
        <v>40.5830095144136</v>
      </c>
      <c r="R137" s="30" t="n">
        <f aca="false">(R136+1000*2*($A137-$A136)/(Q137+R136))</f>
        <v>57.6755103231442</v>
      </c>
      <c r="S137" s="31" t="n">
        <f aca="false">IF(P137=-9.81,0,(Diagramme!D$3/1000000-Diagramme!D$1/1000000)*Diagramme!D$2*100000/(Diagramme!D$3/1000000-Diagramme!D$1/1000000+$A137*(Diagramme!D$4/1000)^2*PI()/4)/100000)</f>
        <v>7.12291777869804</v>
      </c>
      <c r="T137" s="30" t="n">
        <f aca="false">IF(P137&lt;0,Diagramme!D$6,(Diagramme!D$8*1000*(Diagramme!D$1/1000000-$A137*(Diagramme!D$4/1000)^2*PI()/4)+Diagramme!D$6/1000)*1000)</f>
        <v>235.884991765378</v>
      </c>
      <c r="U137" s="32" t="n">
        <f aca="false">(0.601*Diagramme!D$7*(Diagramme!D$5/1000)^2*PI()/4*Q136^2)</f>
        <v>3.32416981080957</v>
      </c>
      <c r="V137" s="30" t="n">
        <f aca="false">IF(Diagramme!E$9&lt;$A137,-9.81-(0.601*Diagramme!E$7*(Diagramme!E$5/1000)^2*PI()/4*W136^2)/Z136*1000,(Diagramme!E$3/1000000-Diagramme!E$1/1000000)*Diagramme!E$2*100000/(Diagramme!E$3/1000000-Diagramme!E$1/1000000+$A137*(Diagramme!E$4/1000)^2*PI()/4)*(Diagramme!E$4/1000)^2*PI()/4/(Diagramme!E$8*1000*(Diagramme!E$1/1000000-$A137*(Diagramme!E$4/1000)^2*PI()/4)+Diagramme!E$6/1000)-9.81-(0.601*Diagramme!E$7*(Diagramme!E$5/1000)^2*PI()/4*W136^2)/Z136*1000)</f>
        <v>457.674473302536</v>
      </c>
      <c r="W137" s="30" t="n">
        <f aca="false">IF((W136^2+2*V137*($A137-$A136))&lt;0,0,SQRT(W136^2+2*V137*($A137-$A136)))</f>
        <v>28.466623706321</v>
      </c>
      <c r="X137" s="30" t="n">
        <f aca="false">(X136+1000*2*($A137-$A136)/(W137+X136))</f>
        <v>62.5728261200118</v>
      </c>
      <c r="Y137" s="31" t="n">
        <f aca="false">IF(V137=-9.81,0,(Diagramme!E$3/1000000-Diagramme!E$1/1000000)*Diagramme!E$2*100000/(Diagramme!E$3/1000000-Diagramme!E$1/1000000+$A137*(Diagramme!E$4/1000)^2*PI()/4)/100000)</f>
        <v>3.56145888934902</v>
      </c>
      <c r="Z137" s="30" t="n">
        <f aca="false">IF(V137&lt;0,Diagramme!E$6,(Diagramme!E$8*1000*(Diagramme!E$1/1000000-$A137*(Diagramme!E$4/1000)^2*PI()/4)+Diagramme!E$6/1000)*1000)</f>
        <v>235.884991765378</v>
      </c>
      <c r="AA137" s="32" t="n">
        <f aca="false">(0.601*Diagramme!E$7*(Diagramme!E$5/1000)^2*PI()/4*W136^2)</f>
        <v>1.6354549304737</v>
      </c>
    </row>
    <row r="138" customFormat="false" ht="12.75" hidden="false" customHeight="false" outlineLevel="0" collapsed="false">
      <c r="A138" s="26" t="n">
        <f aca="false">A137+A$3</f>
        <v>1.36</v>
      </c>
      <c r="B138" s="30" t="n">
        <f aca="false">IF(Diagramme!B$9&lt;$A138,-9.81-(0.601*Diagramme!B$7*(Diagramme!B$5/1000)^2*PI()/4*C137^2)/H137*1000,(Diagramme!B$3/1000000-Diagramme!B$1/1000000)*Diagramme!B$2*100000/(Diagramme!B$3/1000000-Diagramme!B$1/1000000+$A138*(Diagramme!B$4/1000)^2*PI()/4)*(Diagramme!B$4/1000)^2*PI()/4/(Diagramme!B$8*1000*(Diagramme!B$1/1000000-$A138*(Diagramme!B$4/1000)^2*PI()/4)+Diagramme!B$6/1000)-9.81-(0.601*Diagramme!B$7*(Diagramme!B$5/1000)^2*PI()/4*C137^2)/H137*1000)</f>
        <v>-46.8184390256079</v>
      </c>
      <c r="C138" s="30" t="n">
        <f aca="false">IF((C137^2+2*B138*($A138-$A137))&lt;0,0,SQRT(C137^2+2*B138*($A138-$A137)))</f>
        <v>50.4089054457115</v>
      </c>
      <c r="D138" s="30" t="n">
        <f aca="false">0.98*SQRT(2*G138*100000/(Diagramme!$B$8*1000))</f>
        <v>33.8206288321506</v>
      </c>
      <c r="E138" s="30" t="str">
        <f aca="false">IF(D138&gt;C138,B138,"x")</f>
        <v>x</v>
      </c>
      <c r="F138" s="30" t="n">
        <f aca="false">(F137+1000*2*($A138-$A137)/(C138+F137))</f>
        <v>55.4803053131732</v>
      </c>
      <c r="G138" s="31" t="n">
        <f aca="false">IF(B138=-9.81,0,(Diagramme!B$3/1000000-Diagramme!B$1/1000000)*Diagramme!B$2*100000/(Diagramme!B$3/1000000-Diagramme!B$1/1000000+$A138*(Diagramme!B$4/1000)^2*PI()/4)/100000)</f>
        <v>5.95499237089804</v>
      </c>
      <c r="H138" s="30" t="n">
        <f aca="false">IF(B138&lt;0,Diagramme!B$6,(Diagramme!B$8*1000*(Diagramme!B$1/1000000-$A138*(Diagramme!B$4/1000)^2*PI()/4)+Diagramme!B$6/1000)*1000)</f>
        <v>83</v>
      </c>
      <c r="I138" s="32" t="n">
        <f aca="false">(0.601*Diagramme!B$7*(Diagramme!B$5/1000)^2*PI()/4*C137^2)</f>
        <v>3.07170043912545</v>
      </c>
      <c r="J138" s="30" t="n">
        <f aca="false">IF(Diagramme!C$9&lt;$A138,-9.81-(0.601*Diagramme!C$7*(Diagramme!C$5/1000)^2*PI()/4*K137^2)/N137*1000,(Diagramme!C$3/1000000-Diagramme!C$1/1000000)*Diagramme!C$2*100000/(Diagramme!C$3/1000000-Diagramme!C$1/1000000+$A138*(Diagramme!C$4/1000)^2*PI()/4)*(Diagramme!C$4/1000)^2*PI()/4/(Diagramme!C$8*1000*(Diagramme!C$1/1000000-$A138*(Diagramme!C$4/1000)^2*PI()/4)+Diagramme!C$6/1000)-9.81-(0.601*Diagramme!C$7*(Diagramme!C$5/1000)^2*PI()/4*K137^2)/N137*1000)</f>
        <v>-28.1231353059499</v>
      </c>
      <c r="K138" s="30" t="n">
        <f aca="false">IF((K137^2+2*J138*($A138-$A137))&lt;0,0,SQRT(K137^2+2*J138*($A138-$A137)))</f>
        <v>35.4585619885699</v>
      </c>
      <c r="L138" s="30" t="n">
        <f aca="false">(L137+1000*2*($A138-$A137)/(K138+L137))</f>
        <v>60.8040256043197</v>
      </c>
      <c r="M138" s="31" t="n">
        <f aca="false">IF(J138=-9.81,0,(Diagramme!C$3/1000000-Diagramme!C$1/1000000)*Diagramme!C$2*100000/(Diagramme!C$3/1000000-Diagramme!C$1/1000000+$A138*(Diagramme!C$4/1000)^2*PI()/4)/100000)</f>
        <v>2.97749618544902</v>
      </c>
      <c r="N138" s="30" t="n">
        <f aca="false">IF(J138&lt;0,Diagramme!C$6,(Diagramme!C$8*1000*(Diagramme!C$1/1000000-$A138*(Diagramme!C$4/1000)^2*PI()/4)+Diagramme!C$6/1000)*1000)</f>
        <v>83</v>
      </c>
      <c r="O138" s="32" t="n">
        <f aca="false">(0.601*Diagramme!C$7*(Diagramme!C$5/1000)^2*PI()/4*K137^2)</f>
        <v>1.51999023039384</v>
      </c>
      <c r="P138" s="30" t="n">
        <f aca="false">IF(Diagramme!D$9&lt;$A138,-9.81-(0.601*Diagramme!D$7*(Diagramme!D$5/1000)^2*PI()/4*Q137^2)/T137*1000,(Diagramme!D$3/1000000-Diagramme!D$1/1000000)*Diagramme!D$2*100000/(Diagramme!D$3/1000000-Diagramme!D$1/1000000+$A138*(Diagramme!D$4/1000)^2*PI()/4)*(Diagramme!D$4/1000)^2*PI()/4/(Diagramme!D$8*1000*(Diagramme!D$1/1000000-$A138*(Diagramme!D$4/1000)^2*PI()/4)+Diagramme!D$6/1000)-9.81-(0.601*Diagramme!D$7*(Diagramme!D$5/1000)^2*PI()/4*Q137^2)/T137*1000)</f>
        <v>935.351162041112</v>
      </c>
      <c r="Q138" s="30" t="n">
        <f aca="false">IF((Q137^2+2*P138*($A138-$A137))&lt;0,0,SQRT(Q137^2+2*P138*($A138-$A137)))</f>
        <v>40.8128372511371</v>
      </c>
      <c r="R138" s="30" t="n">
        <f aca="false">(R137+1000*2*($A138-$A137)/(Q138+R137))</f>
        <v>57.8785800313137</v>
      </c>
      <c r="S138" s="31" t="n">
        <f aca="false">IF(P138=-9.81,0,(Diagramme!D$3/1000000-Diagramme!D$1/1000000)*Diagramme!D$2*100000/(Diagramme!D$3/1000000-Diagramme!D$1/1000000+$A138*(Diagramme!D$4/1000)^2*PI()/4)/100000)</f>
        <v>7.10776989839598</v>
      </c>
      <c r="T138" s="30" t="n">
        <f aca="false">IF(P138&lt;0,Diagramme!D$6,(Diagramme!D$8*1000*(Diagramme!D$1/1000000-$A138*(Diagramme!D$4/1000)^2*PI()/4)+Diagramme!D$6/1000)*1000)</f>
        <v>232.743399111788</v>
      </c>
      <c r="U138" s="32" t="n">
        <f aca="false">(0.601*Diagramme!D$7*(Diagramme!D$5/1000)^2*PI()/4*Q137^2)</f>
        <v>3.36193068092106</v>
      </c>
      <c r="V138" s="30" t="n">
        <f aca="false">IF(Diagramme!E$9&lt;$A138,-9.81-(0.601*Diagramme!E$7*(Diagramme!E$5/1000)^2*PI()/4*W137^2)/Z137*1000,(Diagramme!E$3/1000000-Diagramme!E$1/1000000)*Diagramme!E$2*100000/(Diagramme!E$3/1000000-Diagramme!E$1/1000000+$A138*(Diagramme!E$4/1000)^2*PI()/4)*(Diagramme!E$4/1000)^2*PI()/4/(Diagramme!E$8*1000*(Diagramme!E$1/1000000-$A138*(Diagramme!E$4/1000)^2*PI()/4)+Diagramme!E$6/1000)-9.81-(0.601*Diagramme!E$7*(Diagramme!E$5/1000)^2*PI()/4*W137^2)/Z137*1000)</f>
        <v>462.884304555344</v>
      </c>
      <c r="W138" s="30" t="n">
        <f aca="false">IF((W137^2+2*V138*($A138-$A137))&lt;0,0,SQRT(W137^2+2*V138*($A138-$A137)))</f>
        <v>28.6287678974905</v>
      </c>
      <c r="X138" s="30" t="n">
        <f aca="false">(X137+1000*2*($A138-$A137)/(W138+X137))</f>
        <v>62.7921205327406</v>
      </c>
      <c r="Y138" s="31" t="n">
        <f aca="false">IF(V138=-9.81,0,(Diagramme!E$3/1000000-Diagramme!E$1/1000000)*Diagramme!E$2*100000/(Diagramme!E$3/1000000-Diagramme!E$1/1000000+$A138*(Diagramme!E$4/1000)^2*PI()/4)/100000)</f>
        <v>3.55388494919799</v>
      </c>
      <c r="Z138" s="30" t="n">
        <f aca="false">IF(V138&lt;0,Diagramme!E$6,(Diagramme!E$8*1000*(Diagramme!E$1/1000000-$A138*(Diagramme!E$4/1000)^2*PI()/4)+Diagramme!E$6/1000)*1000)</f>
        <v>232.743399111788</v>
      </c>
      <c r="AA138" s="32" t="n">
        <f aca="false">(0.601*Diagramme!E$7*(Diagramme!E$5/1000)^2*PI()/4*W137^2)</f>
        <v>1.65413966539348</v>
      </c>
    </row>
    <row r="139" customFormat="false" ht="12.75" hidden="false" customHeight="false" outlineLevel="0" collapsed="false">
      <c r="A139" s="26" t="n">
        <f aca="false">A138+A$3</f>
        <v>1.37</v>
      </c>
      <c r="B139" s="30" t="n">
        <f aca="false">IF(Diagramme!B$9&lt;$A139,-9.81-(0.601*Diagramme!B$7*(Diagramme!B$5/1000)^2*PI()/4*C138^2)/H138*1000,(Diagramme!B$3/1000000-Diagramme!B$1/1000000)*Diagramme!B$2*100000/(Diagramme!B$3/1000000-Diagramme!B$1/1000000+$A139*(Diagramme!B$4/1000)^2*PI()/4)*(Diagramme!B$4/1000)^2*PI()/4/(Diagramme!B$8*1000*(Diagramme!B$1/1000000-$A139*(Diagramme!B$4/1000)^2*PI()/4)+Diagramme!B$6/1000)-9.81-(0.601*Diagramme!B$7*(Diagramme!B$5/1000)^2*PI()/4*C138^2)/H138*1000)</f>
        <v>-46.8048065995188</v>
      </c>
      <c r="C139" s="30" t="n">
        <f aca="false">IF((C138^2+2*B139*($A139-$A138))&lt;0,0,SQRT(C138^2+2*B139*($A139-$A138)))</f>
        <v>50.399619563075</v>
      </c>
      <c r="D139" s="30" t="n">
        <f aca="false">0.98*SQRT(2*G139*100000/(Diagramme!$B$8*1000))</f>
        <v>33.7704449036782</v>
      </c>
      <c r="E139" s="30" t="str">
        <f aca="false">IF(D139&gt;C139,B139,"x")</f>
        <v>x</v>
      </c>
      <c r="F139" s="30" t="n">
        <f aca="false">(F138+1000*2*($A139-$A138)/(C139+F138))</f>
        <v>55.6691985337093</v>
      </c>
      <c r="G139" s="31" t="n">
        <f aca="false">IF(B139=-9.81,0,(Diagramme!B$3/1000000-Diagramme!B$1/1000000)*Diagramme!B$2*100000/(Diagramme!B$3/1000000-Diagramme!B$1/1000000+$A139*(Diagramme!B$4/1000)^2*PI()/4)/100000)</f>
        <v>5.93733313719475</v>
      </c>
      <c r="H139" s="30" t="n">
        <f aca="false">IF(B139&lt;0,Diagramme!B$6,(Diagramme!B$8*1000*(Diagramme!B$1/1000000-$A139*(Diagramme!B$4/1000)^2*PI()/4)+Diagramme!B$6/1000)*1000)</f>
        <v>83</v>
      </c>
      <c r="I139" s="32" t="n">
        <f aca="false">(0.601*Diagramme!B$7*(Diagramme!B$5/1000)^2*PI()/4*C138^2)</f>
        <v>3.07056894776006</v>
      </c>
      <c r="J139" s="30" t="n">
        <f aca="false">IF(Diagramme!C$9&lt;$A139,-9.81-(0.601*Diagramme!C$7*(Diagramme!C$5/1000)^2*PI()/4*K138^2)/N138*1000,(Diagramme!C$3/1000000-Diagramme!C$1/1000000)*Diagramme!C$2*100000/(Diagramme!C$3/1000000-Diagramme!C$1/1000000+$A139*(Diagramme!C$4/1000)^2*PI()/4)*(Diagramme!C$4/1000)^2*PI()/4/(Diagramme!C$8*1000*(Diagramme!C$1/1000000-$A139*(Diagramme!C$4/1000)^2*PI()/4)+Diagramme!C$6/1000)-9.81-(0.601*Diagramme!C$7*(Diagramme!C$5/1000)^2*PI()/4*K138^2)/N138*1000)</f>
        <v>-28.1149465117178</v>
      </c>
      <c r="K139" s="30" t="n">
        <f aca="false">IF((K138^2+2*J139*($A139-$A138))&lt;0,0,SQRT(K138^2+2*J139*($A139-$A138)))</f>
        <v>35.450632143405</v>
      </c>
      <c r="L139" s="30" t="n">
        <f aca="false">(L138+1000*2*($A139-$A138)/(K139+L138))</f>
        <v>61.0118077570797</v>
      </c>
      <c r="M139" s="31" t="n">
        <f aca="false">IF(J139=-9.81,0,(Diagramme!C$3/1000000-Diagramme!C$1/1000000)*Diagramme!C$2*100000/(Diagramme!C$3/1000000-Diagramme!C$1/1000000+$A139*(Diagramme!C$4/1000)^2*PI()/4)/100000)</f>
        <v>2.96866656859738</v>
      </c>
      <c r="N139" s="30" t="n">
        <f aca="false">IF(J139&lt;0,Diagramme!C$6,(Diagramme!C$8*1000*(Diagramme!C$1/1000000-$A139*(Diagramme!C$4/1000)^2*PI()/4)+Diagramme!C$6/1000)*1000)</f>
        <v>83</v>
      </c>
      <c r="O139" s="32" t="n">
        <f aca="false">(0.601*Diagramme!C$7*(Diagramme!C$5/1000)^2*PI()/4*K138^2)</f>
        <v>1.51931056047258</v>
      </c>
      <c r="P139" s="30" t="n">
        <f aca="false">IF(Diagramme!D$9&lt;$A139,-9.81-(0.601*Diagramme!D$7*(Diagramme!D$5/1000)^2*PI()/4*Q138^2)/T138*1000,(Diagramme!D$3/1000000-Diagramme!D$1/1000000)*Diagramme!D$2*100000/(Diagramme!D$3/1000000-Diagramme!D$1/1000000+$A139*(Diagramme!D$4/1000)^2*PI()/4)*(Diagramme!D$4/1000)^2*PI()/4/(Diagramme!D$8*1000*(Diagramme!D$1/1000000-$A139*(Diagramme!D$4/1000)^2*PI()/4)+Diagramme!D$6/1000)-9.81-(0.601*Diagramme!D$7*(Diagramme!D$5/1000)^2*PI()/4*Q138^2)/T138*1000)</f>
        <v>946.058308617697</v>
      </c>
      <c r="Q139" s="30" t="n">
        <f aca="false">IF((Q138^2+2*P139*($A139-$A138))&lt;0,0,SQRT(Q138^2+2*P139*($A139-$A138)))</f>
        <v>41.0439867783352</v>
      </c>
      <c r="R139" s="30" t="n">
        <f aca="false">(R138+1000*2*($A139-$A138)/(Q139+R138))</f>
        <v>58.0807583678148</v>
      </c>
      <c r="S139" s="31" t="n">
        <f aca="false">IF(P139=-9.81,0,(Diagramme!D$3/1000000-Diagramme!D$1/1000000)*Diagramme!D$2*100000/(Diagramme!D$3/1000000-Diagramme!D$1/1000000+$A139*(Diagramme!D$4/1000)^2*PI()/4)/100000)</f>
        <v>7.09268630953886</v>
      </c>
      <c r="T139" s="30" t="n">
        <f aca="false">IF(P139&lt;0,Diagramme!D$6,(Diagramme!D$8*1000*(Diagramme!D$1/1000000-$A139*(Diagramme!D$4/1000)^2*PI()/4)+Diagramme!D$6/1000)*1000)</f>
        <v>229.601806458198</v>
      </c>
      <c r="U139" s="32" t="n">
        <f aca="false">(0.601*Diagramme!D$7*(Diagramme!D$5/1000)^2*PI()/4*Q138^2)</f>
        <v>3.40011674883421</v>
      </c>
      <c r="V139" s="30" t="n">
        <f aca="false">IF(Diagramme!E$9&lt;$A139,-9.81-(0.601*Diagramme!E$7*(Diagramme!E$5/1000)^2*PI()/4*W138^2)/Z138*1000,(Diagramme!E$3/1000000-Diagramme!E$1/1000000)*Diagramme!E$2*100000/(Diagramme!E$3/1000000-Diagramme!E$1/1000000+$A139*(Diagramme!E$4/1000)^2*PI()/4)*(Diagramme!E$4/1000)^2*PI()/4/(Diagramme!E$8*1000*(Diagramme!E$1/1000000-$A139*(Diagramme!E$4/1000)^2*PI()/4)+Diagramme!E$6/1000)-9.81-(0.601*Diagramme!E$7*(Diagramme!E$5/1000)^2*PI()/4*W138^2)/Z138*1000)</f>
        <v>468.240253329741</v>
      </c>
      <c r="W139" s="30" t="n">
        <f aca="false">IF((W138^2+2*V139*($A139-$A138))&lt;0,0,SQRT(W138^2+2*V139*($A139-$A138)))</f>
        <v>28.791859203514</v>
      </c>
      <c r="X139" s="30" t="n">
        <f aca="false">(X138+1000*2*($A139-$A138)/(W139+X138))</f>
        <v>63.0104993371734</v>
      </c>
      <c r="Y139" s="31" t="n">
        <f aca="false">IF(V139=-9.81,0,(Diagramme!E$3/1000000-Diagramme!E$1/1000000)*Diagramme!E$2*100000/(Diagramme!E$3/1000000-Diagramme!E$1/1000000+$A139*(Diagramme!E$4/1000)^2*PI()/4)/100000)</f>
        <v>3.54634315476943</v>
      </c>
      <c r="Z139" s="30" t="n">
        <f aca="false">IF(V139&lt;0,Diagramme!E$6,(Diagramme!E$8*1000*(Diagramme!E$1/1000000-$A139*(Diagramme!E$4/1000)^2*PI()/4)+Diagramme!E$6/1000)*1000)</f>
        <v>229.601806458198</v>
      </c>
      <c r="AA139" s="32" t="n">
        <f aca="false">(0.601*Diagramme!E$7*(Diagramme!E$5/1000)^2*PI()/4*W138^2)</f>
        <v>1.67303709366108</v>
      </c>
    </row>
    <row r="140" customFormat="false" ht="12.75" hidden="false" customHeight="false" outlineLevel="0" collapsed="false">
      <c r="A140" s="26" t="n">
        <f aca="false">A139+A$3</f>
        <v>1.38</v>
      </c>
      <c r="B140" s="30" t="n">
        <f aca="false">IF(Diagramme!B$9&lt;$A140,-9.81-(0.601*Diagramme!B$7*(Diagramme!B$5/1000)^2*PI()/4*C139^2)/H139*1000,(Diagramme!B$3/1000000-Diagramme!B$1/1000000)*Diagramme!B$2*100000/(Diagramme!B$3/1000000-Diagramme!B$1/1000000+$A140*(Diagramme!B$4/1000)^2*PI()/4)*(Diagramme!B$4/1000)^2*PI()/4/(Diagramme!B$8*1000*(Diagramme!B$1/1000000-$A140*(Diagramme!B$4/1000)^2*PI()/4)+Diagramme!B$6/1000)-9.81-(0.601*Diagramme!B$7*(Diagramme!B$5/1000)^2*PI()/4*C139^2)/H139*1000)</f>
        <v>-46.7911781428709</v>
      </c>
      <c r="C140" s="30" t="n">
        <f aca="false">IF((C139^2+2*B140*($A140-$A139))&lt;0,0,SQRT(C139^2+2*B140*($A140-$A139)))</f>
        <v>50.3903346738224</v>
      </c>
      <c r="D140" s="30" t="n">
        <f aca="false">0.98*SQRT(2*G140*100000/(Diagramme!$B$8*1000))</f>
        <v>33.720483706951</v>
      </c>
      <c r="E140" s="30" t="str">
        <f aca="false">IF(D140&gt;C140,B140,"x")</f>
        <v>x</v>
      </c>
      <c r="F140" s="30" t="n">
        <f aca="false">(F139+1000*2*($A140-$A139)/(C140+F139))</f>
        <v>55.857771869789</v>
      </c>
      <c r="G140" s="31" t="n">
        <f aca="false">IF(B140=-9.81,0,(Diagramme!B$3/1000000-Diagramme!B$1/1000000)*Diagramme!B$2*100000/(Diagramme!B$3/1000000-Diagramme!B$1/1000000+$A140*(Diagramme!B$4/1000)^2*PI()/4)/100000)</f>
        <v>5.91977832898139</v>
      </c>
      <c r="H140" s="30" t="n">
        <f aca="false">IF(B140&lt;0,Diagramme!B$6,(Diagramme!B$8*1000*(Diagramme!B$1/1000000-$A140*(Diagramme!B$4/1000)^2*PI()/4)+Diagramme!B$6/1000)*1000)</f>
        <v>83</v>
      </c>
      <c r="I140" s="32" t="n">
        <f aca="false">(0.601*Diagramme!B$7*(Diagramme!B$5/1000)^2*PI()/4*C139^2)</f>
        <v>3.06943778585829</v>
      </c>
      <c r="J140" s="30" t="n">
        <f aca="false">IF(Diagramme!C$9&lt;$A140,-9.81-(0.601*Diagramme!C$7*(Diagramme!C$5/1000)^2*PI()/4*K139^2)/N139*1000,(Diagramme!C$3/1000000-Diagramme!C$1/1000000)*Diagramme!C$2*100000/(Diagramme!C$3/1000000-Diagramme!C$1/1000000+$A140*(Diagramme!C$4/1000)^2*PI()/4)*(Diagramme!C$4/1000)^2*PI()/4/(Diagramme!C$8*1000*(Diagramme!C$1/1000000-$A140*(Diagramme!C$4/1000)^2*PI()/4)+Diagramme!C$6/1000)-9.81-(0.601*Diagramme!C$7*(Diagramme!C$5/1000)^2*PI()/4*K139^2)/N139*1000)</f>
        <v>-28.1067601018695</v>
      </c>
      <c r="K140" s="30" t="n">
        <f aca="false">IF((K139^2+2*J140*($A140-$A139))&lt;0,0,SQRT(K139^2+2*J140*($A140-$A139)))</f>
        <v>35.442702833799</v>
      </c>
      <c r="L140" s="30" t="n">
        <f aca="false">(L139+1000*2*($A140-$A139)/(K140+L139))</f>
        <v>61.219159387164</v>
      </c>
      <c r="M140" s="31" t="n">
        <f aca="false">IF(J140=-9.81,0,(Diagramme!C$3/1000000-Diagramme!C$1/1000000)*Diagramme!C$2*100000/(Diagramme!C$3/1000000-Diagramme!C$1/1000000+$A140*(Diagramme!C$4/1000)^2*PI()/4)/100000)</f>
        <v>2.9598891644907</v>
      </c>
      <c r="N140" s="30" t="n">
        <f aca="false">IF(J140&lt;0,Diagramme!C$6,(Diagramme!C$8*1000*(Diagramme!C$1/1000000-$A140*(Diagramme!C$4/1000)^2*PI()/4)+Diagramme!C$6/1000)*1000)</f>
        <v>83</v>
      </c>
      <c r="O140" s="32" t="n">
        <f aca="false">(0.601*Diagramme!C$7*(Diagramme!C$5/1000)^2*PI()/4*K139^2)</f>
        <v>1.51863108845517</v>
      </c>
      <c r="P140" s="30" t="n">
        <f aca="false">IF(Diagramme!D$9&lt;$A140,-9.81-(0.601*Diagramme!D$7*(Diagramme!D$5/1000)^2*PI()/4*Q139^2)/T139*1000,(Diagramme!D$3/1000000-Diagramme!D$1/1000000)*Diagramme!D$2*100000/(Diagramme!D$3/1000000-Diagramme!D$1/1000000+$A140*(Diagramme!D$4/1000)^2*PI()/4)*(Diagramme!D$4/1000)^2*PI()/4/(Diagramme!D$8*1000*(Diagramme!D$1/1000000-$A140*(Diagramme!D$4/1000)^2*PI()/4)+Diagramme!D$6/1000)-9.81-(0.601*Diagramme!D$7*(Diagramme!D$5/1000)^2*PI()/4*Q139^2)/T139*1000)</f>
        <v>957.069620906326</v>
      </c>
      <c r="Q140" s="30" t="n">
        <f aca="false">IF((Q139^2+2*P140*($A140-$A139))&lt;0,0,SQRT(Q139^2+2*P140*($A140-$A139)))</f>
        <v>41.2765095796421</v>
      </c>
      <c r="R140" s="30" t="n">
        <f aca="false">(R139+1000*2*($A140-$A139)/(Q140+R139))</f>
        <v>58.2820521474564</v>
      </c>
      <c r="S140" s="31" t="n">
        <f aca="false">IF(P140=-9.81,0,(Diagramme!D$3/1000000-Diagramme!D$1/1000000)*Diagramme!D$2*100000/(Diagramme!D$3/1000000-Diagramme!D$1/1000000+$A140*(Diagramme!D$4/1000)^2*PI()/4)/100000)</f>
        <v>7.07766660368965</v>
      </c>
      <c r="T140" s="30" t="n">
        <f aca="false">IF(P140&lt;0,Diagramme!D$6,(Diagramme!D$8*1000*(Diagramme!D$1/1000000-$A140*(Diagramme!D$4/1000)^2*PI()/4)+Diagramme!D$6/1000)*1000)</f>
        <v>226.460213804608</v>
      </c>
      <c r="U140" s="32" t="n">
        <f aca="false">(0.601*Diagramme!D$7*(Diagramme!D$5/1000)^2*PI()/4*Q139^2)</f>
        <v>3.43873994008982</v>
      </c>
      <c r="V140" s="30" t="n">
        <f aca="false">IF(Diagramme!E$9&lt;$A140,-9.81-(0.601*Diagramme!E$7*(Diagramme!E$5/1000)^2*PI()/4*W139^2)/Z139*1000,(Diagramme!E$3/1000000-Diagramme!E$1/1000000)*Diagramme!E$2*100000/(Diagramme!E$3/1000000-Diagramme!E$1/1000000+$A140*(Diagramme!E$4/1000)^2*PI()/4)*(Diagramme!E$4/1000)^2*PI()/4/(Diagramme!E$8*1000*(Diagramme!E$1/1000000-$A140*(Diagramme!E$4/1000)^2*PI()/4)+Diagramme!E$6/1000)-9.81-(0.601*Diagramme!E$7*(Diagramme!E$5/1000)^2*PI()/4*W139^2)/Z139*1000)</f>
        <v>473.748349544317</v>
      </c>
      <c r="W140" s="30" t="n">
        <f aca="false">IF((W139^2+2*V140*($A140-$A139))&lt;0,0,SQRT(W139^2+2*V140*($A140-$A139)))</f>
        <v>28.9559341653117</v>
      </c>
      <c r="X140" s="30" t="n">
        <f aca="false">(X139+1000*2*($A140-$A139)/(W140+X139))</f>
        <v>63.2279699863908</v>
      </c>
      <c r="Y140" s="31" t="n">
        <f aca="false">IF(V140=-9.81,0,(Diagramme!E$3/1000000-Diagramme!E$1/1000000)*Diagramme!E$2*100000/(Diagramme!E$3/1000000-Diagramme!E$1/1000000+$A140*(Diagramme!E$4/1000)^2*PI()/4)/100000)</f>
        <v>3.53883330184482</v>
      </c>
      <c r="Z140" s="30" t="n">
        <f aca="false">IF(V140&lt;0,Diagramme!E$6,(Diagramme!E$8*1000*(Diagramme!E$1/1000000-$A140*(Diagramme!E$4/1000)^2*PI()/4)+Diagramme!E$6/1000)*1000)</f>
        <v>226.460213804608</v>
      </c>
      <c r="AA140" s="32" t="n">
        <f aca="false">(0.601*Diagramme!E$7*(Diagramme!E$5/1000)^2*PI()/4*W139^2)</f>
        <v>1.69215318058003</v>
      </c>
    </row>
    <row r="141" customFormat="false" ht="12.75" hidden="false" customHeight="false" outlineLevel="0" collapsed="false">
      <c r="A141" s="26" t="n">
        <f aca="false">A140+A$3</f>
        <v>1.39</v>
      </c>
      <c r="B141" s="30" t="n">
        <f aca="false">IF(Diagramme!B$9&lt;$A141,-9.81-(0.601*Diagramme!B$7*(Diagramme!B$5/1000)^2*PI()/4*C140^2)/H140*1000,(Diagramme!B$3/1000000-Diagramme!B$1/1000000)*Diagramme!B$2*100000/(Diagramme!B$3/1000000-Diagramme!B$1/1000000+$A141*(Diagramme!B$4/1000)^2*PI()/4)*(Diagramme!B$4/1000)^2*PI()/4/(Diagramme!B$8*1000*(Diagramme!B$1/1000000-$A141*(Diagramme!B$4/1000)^2*PI()/4)+Diagramme!B$6/1000)-9.81-(0.601*Diagramme!B$7*(Diagramme!B$5/1000)^2*PI()/4*C140^2)/H140*1000)</f>
        <v>-46.7775536545085</v>
      </c>
      <c r="C141" s="30" t="n">
        <f aca="false">IF((C140^2+2*B141*($A141-$A140))&lt;0,0,SQRT(C140^2+2*B141*($A141-$A140)))</f>
        <v>50.3810507777154</v>
      </c>
      <c r="D141" s="30" t="n">
        <f aca="false">0.98*SQRT(2*G141*100000/(Diagramme!$B$8*1000))</f>
        <v>33.6707435992419</v>
      </c>
      <c r="E141" s="30" t="str">
        <f aca="false">IF(D141&gt;C141,B141,"x")</f>
        <v>x</v>
      </c>
      <c r="F141" s="30" t="n">
        <f aca="false">(F140+1000*2*($A141-$A140)/(C141+F140))</f>
        <v>56.0460269680817</v>
      </c>
      <c r="G141" s="31" t="n">
        <f aca="false">IF(B141=-9.81,0,(Diagramme!B$3/1000000-Diagramme!B$1/1000000)*Diagramme!B$2*100000/(Diagramme!B$3/1000000-Diagramme!B$1/1000000+$A141*(Diagramme!B$4/1000)^2*PI()/4)/100000)</f>
        <v>5.90232702272952</v>
      </c>
      <c r="H141" s="30" t="n">
        <f aca="false">IF(B141&lt;0,Diagramme!B$6,(Diagramme!B$8*1000*(Diagramme!B$1/1000000-$A141*(Diagramme!B$4/1000)^2*PI()/4)+Diagramme!B$6/1000)*1000)</f>
        <v>83</v>
      </c>
      <c r="I141" s="32" t="n">
        <f aca="false">(0.601*Diagramme!B$7*(Diagramme!B$5/1000)^2*PI()/4*C140^2)</f>
        <v>3.0683069533242</v>
      </c>
      <c r="J141" s="30" t="n">
        <f aca="false">IF(Diagramme!C$9&lt;$A141,-9.81-(0.601*Diagramme!C$7*(Diagramme!C$5/1000)^2*PI()/4*K140^2)/N140*1000,(Diagramme!C$3/1000000-Diagramme!C$1/1000000)*Diagramme!C$2*100000/(Diagramme!C$3/1000000-Diagramme!C$1/1000000+$A141*(Diagramme!C$4/1000)^2*PI()/4)*(Diagramme!C$4/1000)^2*PI()/4/(Diagramme!C$8*1000*(Diagramme!C$1/1000000-$A141*(Diagramme!C$4/1000)^2*PI()/4)+Diagramme!C$6/1000)-9.81-(0.601*Diagramme!C$7*(Diagramme!C$5/1000)^2*PI()/4*K140^2)/N140*1000)</f>
        <v>-28.0985760757109</v>
      </c>
      <c r="K141" s="30" t="n">
        <f aca="false">IF((K140^2+2*J141*($A141-$A140))&lt;0,0,SQRT(K140^2+2*J141*($A141-$A140)))</f>
        <v>35.4347740594387</v>
      </c>
      <c r="L141" s="30" t="n">
        <f aca="false">(L140+1000*2*($A141-$A140)/(K141+L140))</f>
        <v>61.4260831955059</v>
      </c>
      <c r="M141" s="31" t="n">
        <f aca="false">IF(J141=-9.81,0,(Diagramme!C$3/1000000-Diagramme!C$1/1000000)*Diagramme!C$2*100000/(Diagramme!C$3/1000000-Diagramme!C$1/1000000+$A141*(Diagramme!C$4/1000)^2*PI()/4)/100000)</f>
        <v>2.95116351136476</v>
      </c>
      <c r="N141" s="30" t="n">
        <f aca="false">IF(J141&lt;0,Diagramme!C$6,(Diagramme!C$8*1000*(Diagramme!C$1/1000000-$A141*(Diagramme!C$4/1000)^2*PI()/4)+Diagramme!C$6/1000)*1000)</f>
        <v>83</v>
      </c>
      <c r="O141" s="32" t="n">
        <f aca="false">(0.601*Diagramme!C$7*(Diagramme!C$5/1000)^2*PI()/4*K140^2)</f>
        <v>1.517951814284</v>
      </c>
      <c r="P141" s="30" t="n">
        <f aca="false">IF(Diagramme!D$9&lt;$A141,-9.81-(0.601*Diagramme!D$7*(Diagramme!D$5/1000)^2*PI()/4*Q140^2)/T140*1000,(Diagramme!D$3/1000000-Diagramme!D$1/1000000)*Diagramme!D$2*100000/(Diagramme!D$3/1000000-Diagramme!D$1/1000000+$A141*(Diagramme!D$4/1000)^2*PI()/4)*(Diagramme!D$4/1000)^2*PI()/4/(Diagramme!D$8*1000*(Diagramme!D$1/1000000-$A141*(Diagramme!D$4/1000)^2*PI()/4)+Diagramme!D$6/1000)-9.81-(0.601*Diagramme!D$7*(Diagramme!D$5/1000)^2*PI()/4*Q140^2)/T140*1000)</f>
        <v>968.397830716722</v>
      </c>
      <c r="Q141" s="30" t="n">
        <f aca="false">IF((Q140^2+2*P141*($A141-$A140))&lt;0,0,SQRT(Q140^2+2*P141*($A141-$A140)))</f>
        <v>41.5104589193208</v>
      </c>
      <c r="R141" s="30" t="n">
        <f aca="false">(R140+1000*2*($A141-$A140)/(Q141+R140))</f>
        <v>58.4824679881462</v>
      </c>
      <c r="S141" s="31" t="n">
        <f aca="false">IF(P141=-9.81,0,(Diagramme!D$3/1000000-Diagramme!D$1/1000000)*Diagramme!D$2*100000/(Diagramme!D$3/1000000-Diagramme!D$1/1000000+$A141*(Diagramme!D$4/1000)^2*PI()/4)/100000)</f>
        <v>7.06271037586366</v>
      </c>
      <c r="T141" s="30" t="n">
        <f aca="false">IF(P141&lt;0,Diagramme!D$6,(Diagramme!D$8*1000*(Diagramme!D$1/1000000-$A141*(Diagramme!D$4/1000)^2*PI()/4)+Diagramme!D$6/1000)*1000)</f>
        <v>223.318621151018</v>
      </c>
      <c r="U141" s="32" t="n">
        <f aca="false">(0.601*Diagramme!D$7*(Diagramme!D$5/1000)^2*PI()/4*Q140^2)</f>
        <v>3.4778126723691</v>
      </c>
      <c r="V141" s="30" t="n">
        <f aca="false">IF(Diagramme!E$9&lt;$A141,-9.81-(0.601*Diagramme!E$7*(Diagramme!E$5/1000)^2*PI()/4*W140^2)/Z140*1000,(Diagramme!E$3/1000000-Diagramme!E$1/1000000)*Diagramme!E$2*100000/(Diagramme!E$3/1000000-Diagramme!E$1/1000000+$A141*(Diagramme!E$4/1000)^2*PI()/4)*(Diagramme!E$4/1000)^2*PI()/4/(Diagramme!E$8*1000*(Diagramme!E$1/1000000-$A141*(Diagramme!E$4/1000)^2*PI()/4)+Diagramme!E$6/1000)-9.81-(0.601*Diagramme!E$7*(Diagramme!E$5/1000)^2*PI()/4*W140^2)/Z140*1000)</f>
        <v>479.414961780142</v>
      </c>
      <c r="W141" s="30" t="n">
        <f aca="false">IF((W140^2+2*V141*($A141-$A140))&lt;0,0,SQRT(W140^2+2*V141*($A141-$A140)))</f>
        <v>29.1210305899614</v>
      </c>
      <c r="X141" s="30" t="n">
        <f aca="false">(X140+1000*2*($A141-$A140)/(W141+X140))</f>
        <v>63.444539736742</v>
      </c>
      <c r="Y141" s="31" t="n">
        <f aca="false">IF(V141=-9.81,0,(Diagramme!E$3/1000000-Diagramme!E$1/1000000)*Diagramme!E$2*100000/(Diagramme!E$3/1000000-Diagramme!E$1/1000000+$A141*(Diagramme!E$4/1000)^2*PI()/4)/100000)</f>
        <v>3.53135518793183</v>
      </c>
      <c r="Z141" s="30" t="n">
        <f aca="false">IF(V141&lt;0,Diagramme!E$6,(Diagramme!E$8*1000*(Diagramme!E$1/1000000-$A141*(Diagramme!E$4/1000)^2*PI()/4)+Diagramme!E$6/1000)*1000)</f>
        <v>223.318621151018</v>
      </c>
      <c r="AA141" s="32" t="n">
        <f aca="false">(0.601*Diagramme!E$7*(Diagramme!E$5/1000)^2*PI()/4*W140^2)</f>
        <v>1.71149413762761</v>
      </c>
    </row>
    <row r="142" customFormat="false" ht="12.75" hidden="false" customHeight="false" outlineLevel="0" collapsed="false">
      <c r="A142" s="26" t="n">
        <f aca="false">A141+A$3</f>
        <v>1.4</v>
      </c>
      <c r="B142" s="30" t="n">
        <f aca="false">IF(Diagramme!B$9&lt;$A142,-9.81-(0.601*Diagramme!B$7*(Diagramme!B$5/1000)^2*PI()/4*C141^2)/H141*1000,(Diagramme!B$3/1000000-Diagramme!B$1/1000000)*Diagramme!B$2*100000/(Diagramme!B$3/1000000-Diagramme!B$1/1000000+$A142*(Diagramme!B$4/1000)^2*PI()/4)*(Diagramme!B$4/1000)^2*PI()/4/(Diagramme!B$8*1000*(Diagramme!B$1/1000000-$A142*(Diagramme!B$4/1000)^2*PI()/4)+Diagramme!B$6/1000)-9.81-(0.601*Diagramme!B$7*(Diagramme!B$5/1000)^2*PI()/4*C141^2)/H141*1000)</f>
        <v>-46.7639331332759</v>
      </c>
      <c r="C142" s="30" t="n">
        <f aca="false">IF((C141^2+2*B142*($A142-$A141))&lt;0,0,SQRT(C141^2+2*B142*($A142-$A141)))</f>
        <v>50.3717678745155</v>
      </c>
      <c r="D142" s="30" t="n">
        <f aca="false">0.98*SQRT(2*G142*100000/(Diagramme!$B$8*1000))</f>
        <v>33.6212229547361</v>
      </c>
      <c r="E142" s="30" t="str">
        <f aca="false">IF(D142&gt;C142,B142,"x")</f>
        <v>x</v>
      </c>
      <c r="F142" s="30" t="n">
        <f aca="false">(F141+1000*2*($A142-$A141)/(C142+F141))</f>
        <v>56.2339654611653</v>
      </c>
      <c r="G142" s="31" t="n">
        <f aca="false">IF(B142=-9.81,0,(Diagramme!B$3/1000000-Diagramme!B$1/1000000)*Diagramme!B$2*100000/(Diagramme!B$3/1000000-Diagramme!B$1/1000000+$A142*(Diagramme!B$4/1000)^2*PI()/4)/100000)</f>
        <v>5.88497830576882</v>
      </c>
      <c r="H142" s="30" t="n">
        <f aca="false">IF(B142&lt;0,Diagramme!B$6,(Diagramme!B$8*1000*(Diagramme!B$1/1000000-$A142*(Diagramme!B$4/1000)^2*PI()/4)+Diagramme!B$6/1000)*1000)</f>
        <v>83</v>
      </c>
      <c r="I142" s="32" t="n">
        <f aca="false">(0.601*Diagramme!B$7*(Diagramme!B$5/1000)^2*PI()/4*C141^2)</f>
        <v>3.0671764500619</v>
      </c>
      <c r="J142" s="30" t="n">
        <f aca="false">IF(Diagramme!C$9&lt;$A142,-9.81-(0.601*Diagramme!C$7*(Diagramme!C$5/1000)^2*PI()/4*K141^2)/N141*1000,(Diagramme!C$3/1000000-Diagramme!C$1/1000000)*Diagramme!C$2*100000/(Diagramme!C$3/1000000-Diagramme!C$1/1000000+$A142*(Diagramme!C$4/1000)^2*PI()/4)*(Diagramme!C$4/1000)^2*PI()/4/(Diagramme!C$8*1000*(Diagramme!C$1/1000000-$A142*(Diagramme!C$4/1000)^2*PI()/4)+Diagramme!C$6/1000)-9.81-(0.601*Diagramme!C$7*(Diagramme!C$5/1000)^2*PI()/4*K141^2)/N141*1000)</f>
        <v>-28.0903944325478</v>
      </c>
      <c r="K142" s="30" t="n">
        <f aca="false">IF((K141^2+2*J142*($A142-$A141))&lt;0,0,SQRT(K141^2+2*J142*($A142-$A141)))</f>
        <v>35.4268458200108</v>
      </c>
      <c r="L142" s="30" t="n">
        <f aca="false">(L141+1000*2*($A142-$A141)/(K142+L141))</f>
        <v>61.632581854899</v>
      </c>
      <c r="M142" s="31" t="n">
        <f aca="false">IF(J142=-9.81,0,(Diagramme!C$3/1000000-Diagramme!C$1/1000000)*Diagramme!C$2*100000/(Diagramme!C$3/1000000-Diagramme!C$1/1000000+$A142*(Diagramme!C$4/1000)^2*PI()/4)/100000)</f>
        <v>2.94248915288441</v>
      </c>
      <c r="N142" s="30" t="n">
        <f aca="false">IF(J142&lt;0,Diagramme!C$6,(Diagramme!C$8*1000*(Diagramme!C$1/1000000-$A142*(Diagramme!C$4/1000)^2*PI()/4)+Diagramme!C$6/1000)*1000)</f>
        <v>83</v>
      </c>
      <c r="O142" s="32" t="n">
        <f aca="false">(0.601*Diagramme!C$7*(Diagramme!C$5/1000)^2*PI()/4*K141^2)</f>
        <v>1.51727273790147</v>
      </c>
      <c r="P142" s="30" t="n">
        <f aca="false">IF(Diagramme!D$9&lt;$A142,-9.81-(0.601*Diagramme!D$7*(Diagramme!D$5/1000)^2*PI()/4*Q141^2)/T141*1000,(Diagramme!D$3/1000000-Diagramme!D$1/1000000)*Diagramme!D$2*100000/(Diagramme!D$3/1000000-Diagramme!D$1/1000000+$A142*(Diagramme!D$4/1000)^2*PI()/4)*(Diagramme!D$4/1000)^2*PI()/4/(Diagramme!D$8*1000*(Diagramme!D$1/1000000-$A142*(Diagramme!D$4/1000)^2*PI()/4)+Diagramme!D$6/1000)-9.81-(0.601*Diagramme!D$7*(Diagramme!D$5/1000)^2*PI()/4*Q141^2)/T141*1000)</f>
        <v>980.056395106619</v>
      </c>
      <c r="Q142" s="30" t="n">
        <f aca="false">IF((Q141^2+2*P142*($A142-$A141))&lt;0,0,SQRT(Q141^2+2*P142*($A142-$A141)))</f>
        <v>41.7458899485297</v>
      </c>
      <c r="R142" s="30" t="n">
        <f aca="false">(R141+1000*2*($A142-$A141)/(Q142+R141))</f>
        <v>58.6820123128436</v>
      </c>
      <c r="S142" s="31" t="n">
        <f aca="false">IF(P142=-9.81,0,(Diagramme!D$3/1000000-Diagramme!D$1/1000000)*Diagramme!D$2*100000/(Diagramme!D$3/1000000-Diagramme!D$1/1000000+$A142*(Diagramme!D$4/1000)^2*PI()/4)/100000)</f>
        <v>7.04781722449222</v>
      </c>
      <c r="T142" s="30" t="n">
        <f aca="false">IF(P142&lt;0,Diagramme!D$6,(Diagramme!D$8*1000*(Diagramme!D$1/1000000-$A142*(Diagramme!D$4/1000)^2*PI()/4)+Diagramme!D$6/1000)*1000)</f>
        <v>220.177028497429</v>
      </c>
      <c r="U142" s="32" t="n">
        <f aca="false">(0.601*Diagramme!D$7*(Diagramme!D$5/1000)^2*PI()/4*Q141^2)</f>
        <v>3.51734788313422</v>
      </c>
      <c r="V142" s="30" t="n">
        <f aca="false">IF(Diagramme!E$9&lt;$A142,-9.81-(0.601*Diagramme!E$7*(Diagramme!E$5/1000)^2*PI()/4*W141^2)/Z141*1000,(Diagramme!E$3/1000000-Diagramme!E$1/1000000)*Diagramme!E$2*100000/(Diagramme!E$3/1000000-Diagramme!E$1/1000000+$A142*(Diagramme!E$4/1000)^2*PI()/4)*(Diagramme!E$4/1000)^2*PI()/4/(Diagramme!E$8*1000*(Diagramme!E$1/1000000-$A142*(Diagramme!E$4/1000)^2*PI()/4)+Diagramme!E$6/1000)-9.81-(0.601*Diagramme!E$7*(Diagramme!E$5/1000)^2*PI()/4*W141^2)/Z141*1000)</f>
        <v>485.246821392397</v>
      </c>
      <c r="W142" s="30" t="n">
        <f aca="false">IF((W141^2+2*V142*($A142-$A141))&lt;0,0,SQRT(W141^2+2*V142*($A142-$A141)))</f>
        <v>29.28718762615</v>
      </c>
      <c r="X142" s="30" t="n">
        <f aca="false">(X141+1000*2*($A142-$A141)/(W142+X141))</f>
        <v>63.6602156501404</v>
      </c>
      <c r="Y142" s="31" t="n">
        <f aca="false">IF(V142=-9.81,0,(Diagramme!E$3/1000000-Diagramme!E$1/1000000)*Diagramme!E$2*100000/(Diagramme!E$3/1000000-Diagramme!E$1/1000000+$A142*(Diagramme!E$4/1000)^2*PI()/4)/100000)</f>
        <v>3.52390861224611</v>
      </c>
      <c r="Z142" s="30" t="n">
        <f aca="false">IF(V142&lt;0,Diagramme!E$6,(Diagramme!E$8*1000*(Diagramme!E$1/1000000-$A142*(Diagramme!E$4/1000)^2*PI()/4)+Diagramme!E$6/1000)*1000)</f>
        <v>220.177028497429</v>
      </c>
      <c r="AA142" s="32" t="n">
        <f aca="false">(0.601*Diagramme!E$7*(Diagramme!E$5/1000)^2*PI()/4*W141^2)</f>
        <v>1.73106643628084</v>
      </c>
    </row>
    <row r="143" customFormat="false" ht="12.75" hidden="false" customHeight="false" outlineLevel="0" collapsed="false">
      <c r="A143" s="26" t="n">
        <f aca="false">A142+A$3</f>
        <v>1.41</v>
      </c>
      <c r="B143" s="30" t="n">
        <f aca="false">IF(Diagramme!B$9&lt;$A143,-9.81-(0.601*Diagramme!B$7*(Diagramme!B$5/1000)^2*PI()/4*C142^2)/H142*1000,(Diagramme!B$3/1000000-Diagramme!B$1/1000000)*Diagramme!B$2*100000/(Diagramme!B$3/1000000-Diagramme!B$1/1000000+$A143*(Diagramme!B$4/1000)^2*PI()/4)*(Diagramme!B$4/1000)^2*PI()/4/(Diagramme!B$8*1000*(Diagramme!B$1/1000000-$A143*(Diagramme!B$4/1000)^2*PI()/4)+Diagramme!B$6/1000)-9.81-(0.601*Diagramme!B$7*(Diagramme!B$5/1000)^2*PI()/4*C142^2)/H142*1000)</f>
        <v>-46.7503165780182</v>
      </c>
      <c r="C143" s="30" t="n">
        <f aca="false">IF((C142^2+2*B143*($A143-$A142))&lt;0,0,SQRT(C142^2+2*B143*($A143-$A142)))</f>
        <v>50.3624859639843</v>
      </c>
      <c r="D143" s="30" t="n">
        <f aca="false">0.98*SQRT(2*G143*100000/(Diagramme!$B$8*1000))</f>
        <v>33.5719201643079</v>
      </c>
      <c r="E143" s="30" t="str">
        <f aca="false">IF(D143&gt;C143,B143,"x")</f>
        <v>x</v>
      </c>
      <c r="F143" s="30" t="n">
        <f aca="false">(F142+1000*2*($A143-$A142)/(C143+F142))</f>
        <v>56.4215889676949</v>
      </c>
      <c r="G143" s="31" t="n">
        <f aca="false">IF(B143=-9.81,0,(Diagramme!B$3/1000000-Diagramme!B$1/1000000)*Diagramme!B$2*100000/(Diagramme!B$3/1000000-Diagramme!B$1/1000000+$A143*(Diagramme!B$4/1000)^2*PI()/4)/100000)</f>
        <v>5.86773127612798</v>
      </c>
      <c r="H143" s="30" t="n">
        <f aca="false">IF(B143&lt;0,Diagramme!B$6,(Diagramme!B$8*1000*(Diagramme!B$1/1000000-$A143*(Diagramme!B$4/1000)^2*PI()/4)+Diagramme!B$6/1000)*1000)</f>
        <v>83</v>
      </c>
      <c r="I143" s="32" t="n">
        <f aca="false">(0.601*Diagramme!B$7*(Diagramme!B$5/1000)^2*PI()/4*C142^2)</f>
        <v>3.06604627597551</v>
      </c>
      <c r="J143" s="30" t="n">
        <f aca="false">IF(Diagramme!C$9&lt;$A143,-9.81-(0.601*Diagramme!C$7*(Diagramme!C$5/1000)^2*PI()/4*K142^2)/N142*1000,(Diagramme!C$3/1000000-Diagramme!C$1/1000000)*Diagramme!C$2*100000/(Diagramme!C$3/1000000-Diagramme!C$1/1000000+$A143*(Diagramme!C$4/1000)^2*PI()/4)*(Diagramme!C$4/1000)^2*PI()/4/(Diagramme!C$8*1000*(Diagramme!C$1/1000000-$A143*(Diagramme!C$4/1000)^2*PI()/4)+Diagramme!C$6/1000)-9.81-(0.601*Diagramme!C$7*(Diagramme!C$5/1000)^2*PI()/4*K142^2)/N142*1000)</f>
        <v>-28.0822151716864</v>
      </c>
      <c r="K143" s="30" t="n">
        <f aca="false">IF((K142^2+2*J143*($A143-$A142))&lt;0,0,SQRT(K142^2+2*J143*($A143-$A142)))</f>
        <v>35.418918115202</v>
      </c>
      <c r="L143" s="30" t="n">
        <f aca="false">(L142+1000*2*($A143-$A142)/(K143+L142))</f>
        <v>61.8386580104057</v>
      </c>
      <c r="M143" s="31" t="n">
        <f aca="false">IF(J143=-9.81,0,(Diagramme!C$3/1000000-Diagramme!C$1/1000000)*Diagramme!C$2*100000/(Diagramme!C$3/1000000-Diagramme!C$1/1000000+$A143*(Diagramme!C$4/1000)^2*PI()/4)/100000)</f>
        <v>2.93386563806399</v>
      </c>
      <c r="N143" s="30" t="n">
        <f aca="false">IF(J143&lt;0,Diagramme!C$6,(Diagramme!C$8*1000*(Diagramme!C$1/1000000-$A143*(Diagramme!C$4/1000)^2*PI()/4)+Diagramme!C$6/1000)*1000)</f>
        <v>83</v>
      </c>
      <c r="O143" s="32" t="n">
        <f aca="false">(0.601*Diagramme!C$7*(Diagramme!C$5/1000)^2*PI()/4*K142^2)</f>
        <v>1.51659385924997</v>
      </c>
      <c r="P143" s="30" t="n">
        <f aca="false">IF(Diagramme!D$9&lt;$A143,-9.81-(0.601*Diagramme!D$7*(Diagramme!D$5/1000)^2*PI()/4*Q142^2)/T142*1000,(Diagramme!D$3/1000000-Diagramme!D$1/1000000)*Diagramme!D$2*100000/(Diagramme!D$3/1000000-Diagramme!D$1/1000000+$A143*(Diagramme!D$4/1000)^2*PI()/4)*(Diagramme!D$4/1000)^2*PI()/4/(Diagramme!D$8*1000*(Diagramme!D$1/1000000-$A143*(Diagramme!D$4/1000)^2*PI()/4)+Diagramme!D$6/1000)-9.81-(0.601*Diagramme!D$7*(Diagramme!D$5/1000)^2*PI()/4*Q142^2)/T142*1000)</f>
        <v>992.059548765781</v>
      </c>
      <c r="Q143" s="30" t="n">
        <f aca="false">IF((Q142^2+2*P143*($A143-$A142))&lt;0,0,SQRT(Q142^2+2*P143*($A143-$A142)))</f>
        <v>41.9828598188602</v>
      </c>
      <c r="R143" s="30" t="n">
        <f aca="false">(R142+1000*2*($A143-$A142)/(Q143+R142))</f>
        <v>58.8806913512854</v>
      </c>
      <c r="S143" s="31" t="n">
        <f aca="false">IF(P143=-9.81,0,(Diagramme!D$3/1000000-Diagramme!D$1/1000000)*Diagramme!D$2*100000/(Diagramme!D$3/1000000-Diagramme!D$1/1000000+$A143*(Diagramme!D$4/1000)^2*PI()/4)/100000)</f>
        <v>7.03298675138663</v>
      </c>
      <c r="T143" s="30" t="n">
        <f aca="false">IF(P143&lt;0,Diagramme!D$6,(Diagramme!D$8*1000*(Diagramme!D$1/1000000-$A143*(Diagramme!D$4/1000)^2*PI()/4)+Diagramme!D$6/1000)*1000)</f>
        <v>217.035435843839</v>
      </c>
      <c r="U143" s="32" t="n">
        <f aca="false">(0.601*Diagramme!D$7*(Diagramme!D$5/1000)^2*PI()/4*Q142^2)</f>
        <v>3.55735905923689</v>
      </c>
      <c r="V143" s="30" t="n">
        <f aca="false">IF(Diagramme!E$9&lt;$A143,-9.81-(0.601*Diagramme!E$7*(Diagramme!E$5/1000)^2*PI()/4*W142^2)/Z142*1000,(Diagramme!E$3/1000000-Diagramme!E$1/1000000)*Diagramme!E$2*100000/(Diagramme!E$3/1000000-Diagramme!E$1/1000000+$A143*(Diagramme!E$4/1000)^2*PI()/4)*(Diagramme!E$4/1000)^2*PI()/4/(Diagramme!E$8*1000*(Diagramme!E$1/1000000-$A143*(Diagramme!E$4/1000)^2*PI()/4)+Diagramme!E$6/1000)-9.81-(0.601*Diagramme!E$7*(Diagramme!E$5/1000)^2*PI()/4*W142^2)/Z142*1000)</f>
        <v>491.251048713057</v>
      </c>
      <c r="W143" s="30" t="n">
        <f aca="false">IF((W142^2+2*V143*($A143-$A142))&lt;0,0,SQRT(W142^2+2*V143*($A143-$A142)))</f>
        <v>29.4544458447884</v>
      </c>
      <c r="X143" s="30" t="n">
        <f aca="false">(X142+1000*2*($A143-$A142)/(W143+X142))</f>
        <v>63.8750045961442</v>
      </c>
      <c r="Y143" s="31" t="n">
        <f aca="false">IF(V143=-9.81,0,(Diagramme!E$3/1000000-Diagramme!E$1/1000000)*Diagramme!E$2*100000/(Diagramme!E$3/1000000-Diagramme!E$1/1000000+$A143*(Diagramme!E$4/1000)^2*PI()/4)/100000)</f>
        <v>3.51649337569332</v>
      </c>
      <c r="Z143" s="30" t="n">
        <f aca="false">IF(V143&lt;0,Diagramme!E$6,(Diagramme!E$8*1000*(Diagramme!E$1/1000000-$A143*(Diagramme!E$4/1000)^2*PI()/4)+Diagramme!E$6/1000)*1000)</f>
        <v>217.035435843839</v>
      </c>
      <c r="AA143" s="32" t="n">
        <f aca="false">(0.601*Diagramme!E$7*(Diagramme!E$5/1000)^2*PI()/4*W142^2)</f>
        <v>1.75087682282689</v>
      </c>
    </row>
    <row r="144" customFormat="false" ht="12.75" hidden="false" customHeight="false" outlineLevel="0" collapsed="false">
      <c r="A144" s="26" t="n">
        <f aca="false">A143+A$3</f>
        <v>1.42</v>
      </c>
      <c r="B144" s="30" t="n">
        <f aca="false">IF(Diagramme!B$9&lt;$A144,-9.81-(0.601*Diagramme!B$7*(Diagramme!B$5/1000)^2*PI()/4*C143^2)/H143*1000,(Diagramme!B$3/1000000-Diagramme!B$1/1000000)*Diagramme!B$2*100000/(Diagramme!B$3/1000000-Diagramme!B$1/1000000+$A144*(Diagramme!B$4/1000)^2*PI()/4)*(Diagramme!B$4/1000)^2*PI()/4/(Diagramme!B$8*1000*(Diagramme!B$1/1000000-$A144*(Diagramme!B$4/1000)^2*PI()/4)+Diagramme!B$6/1000)-9.81-(0.601*Diagramme!B$7*(Diagramme!B$5/1000)^2*PI()/4*C143^2)/H143*1000)</f>
        <v>-46.7367039875804</v>
      </c>
      <c r="C144" s="30" t="n">
        <f aca="false">IF((C143^2+2*B144*($A144-$A143))&lt;0,0,SQRT(C143^2+2*B144*($A144-$A143)))</f>
        <v>50.3532050458832</v>
      </c>
      <c r="D144" s="30" t="n">
        <f aca="false">0.98*SQRT(2*G144*100000/(Diagramme!$B$8*1000))</f>
        <v>33.5228336353005</v>
      </c>
      <c r="E144" s="30" t="str">
        <f aca="false">IF(D144&gt;C144,B144,"x")</f>
        <v>x</v>
      </c>
      <c r="F144" s="30" t="n">
        <f aca="false">(F143+1000*2*($A144-$A143)/(C144+F143))</f>
        <v>56.6088990925682</v>
      </c>
      <c r="G144" s="31" t="n">
        <f aca="false">IF(B144=-9.81,0,(Diagramme!B$3/1000000-Diagramme!B$1/1000000)*Diagramme!B$2*100000/(Diagramme!B$3/1000000-Diagramme!B$1/1000000+$A144*(Diagramme!B$4/1000)^2*PI()/4)/100000)</f>
        <v>5.85058504237835</v>
      </c>
      <c r="H144" s="30" t="n">
        <f aca="false">IF(B144&lt;0,Diagramme!B$6,(Diagramme!B$8*1000*(Diagramme!B$1/1000000-$A144*(Diagramme!B$4/1000)^2*PI()/4)+Diagramme!B$6/1000)*1000)</f>
        <v>83</v>
      </c>
      <c r="I144" s="32" t="n">
        <f aca="false">(0.601*Diagramme!B$7*(Diagramme!B$5/1000)^2*PI()/4*C143^2)</f>
        <v>3.06491643096917</v>
      </c>
      <c r="J144" s="30" t="n">
        <f aca="false">IF(Diagramme!C$9&lt;$A144,-9.81-(0.601*Diagramme!C$7*(Diagramme!C$5/1000)^2*PI()/4*K143^2)/N143*1000,(Diagramme!C$3/1000000-Diagramme!C$1/1000000)*Diagramme!C$2*100000/(Diagramme!C$3/1000000-Diagramme!C$1/1000000+$A144*(Diagramme!C$4/1000)^2*PI()/4)*(Diagramme!C$4/1000)^2*PI()/4/(Diagramme!C$8*1000*(Diagramme!C$1/1000000-$A144*(Diagramme!C$4/1000)^2*PI()/4)+Diagramme!C$6/1000)-9.81-(0.601*Diagramme!C$7*(Diagramme!C$5/1000)^2*PI()/4*K143^2)/N143*1000)</f>
        <v>-28.074038292433</v>
      </c>
      <c r="K144" s="30" t="n">
        <f aca="false">IF((K143^2+2*J144*($A144-$A143))&lt;0,0,SQRT(K143^2+2*J144*($A144-$A143)))</f>
        <v>35.4109909446987</v>
      </c>
      <c r="L144" s="30" t="n">
        <f aca="false">(L143+1000*2*($A144-$A143)/(K144+L143))</f>
        <v>62.0443142797588</v>
      </c>
      <c r="M144" s="31" t="n">
        <f aca="false">IF(J144=-9.81,0,(Diagramme!C$3/1000000-Diagramme!C$1/1000000)*Diagramme!C$2*100000/(Diagramme!C$3/1000000-Diagramme!C$1/1000000+$A144*(Diagramme!C$4/1000)^2*PI()/4)/100000)</f>
        <v>2.92529252118917</v>
      </c>
      <c r="N144" s="30" t="n">
        <f aca="false">IF(J144&lt;0,Diagramme!C$6,(Diagramme!C$8*1000*(Diagramme!C$1/1000000-$A144*(Diagramme!C$4/1000)^2*PI()/4)+Diagramme!C$6/1000)*1000)</f>
        <v>83</v>
      </c>
      <c r="O144" s="32" t="n">
        <f aca="false">(0.601*Diagramme!C$7*(Diagramme!C$5/1000)^2*PI()/4*K143^2)</f>
        <v>1.51591517827194</v>
      </c>
      <c r="P144" s="30" t="n">
        <f aca="false">IF(Diagramme!D$9&lt;$A144,-9.81-(0.601*Diagramme!D$7*(Diagramme!D$5/1000)^2*PI()/4*Q143^2)/T143*1000,(Diagramme!D$3/1000000-Diagramme!D$1/1000000)*Diagramme!D$2*100000/(Diagramme!D$3/1000000-Diagramme!D$1/1000000+$A144*(Diagramme!D$4/1000)^2*PI()/4)*(Diagramme!D$4/1000)^2*PI()/4/(Diagramme!D$8*1000*(Diagramme!D$1/1000000-$A144*(Diagramme!D$4/1000)^2*PI()/4)+Diagramme!D$6/1000)-9.81-(0.601*Diagramme!D$7*(Diagramme!D$5/1000)^2*PI()/4*Q143^2)/T143*1000)</f>
        <v>1004.42236100974</v>
      </c>
      <c r="Q144" s="30" t="n">
        <f aca="false">IF((Q143^2+2*P144*($A144-$A143))&lt;0,0,SQRT(Q143^2+2*P144*($A144-$A143)))</f>
        <v>42.2214278037854</v>
      </c>
      <c r="R144" s="30" t="n">
        <f aca="false">(R143+1000*2*($A144-$A143)/(Q144+R143))</f>
        <v>59.0785111414851</v>
      </c>
      <c r="S144" s="31" t="n">
        <f aca="false">IF(P144=-9.81,0,(Diagramme!D$3/1000000-Diagramme!D$1/1000000)*Diagramme!D$2*100000/(Diagramme!D$3/1000000-Diagramme!D$1/1000000+$A144*(Diagramme!D$4/1000)^2*PI()/4)/100000)</f>
        <v>7.01821856170278</v>
      </c>
      <c r="T144" s="30" t="n">
        <f aca="false">IF(P144&lt;0,Diagramme!D$6,(Diagramme!D$8*1000*(Diagramme!D$1/1000000-$A144*(Diagramme!D$4/1000)^2*PI()/4)+Diagramme!D$6/1000)*1000)</f>
        <v>213.893843190249</v>
      </c>
      <c r="U144" s="32" t="n">
        <f aca="false">(0.601*Diagramme!D$7*(Diagramme!D$5/1000)^2*PI()/4*Q143^2)</f>
        <v>3.59786026866543</v>
      </c>
      <c r="V144" s="30" t="n">
        <f aca="false">IF(Diagramme!E$9&lt;$A144,-9.81-(0.601*Diagramme!E$7*(Diagramme!E$5/1000)^2*PI()/4*W143^2)/Z143*1000,(Diagramme!E$3/1000000-Diagramme!E$1/1000000)*Diagramme!E$2*100000/(Diagramme!E$3/1000000-Diagramme!E$1/1000000+$A144*(Diagramme!E$4/1000)^2*PI()/4)*(Diagramme!E$4/1000)^2*PI()/4/(Diagramme!E$8*1000*(Diagramme!E$1/1000000-$A144*(Diagramme!E$4/1000)^2*PI()/4)+Diagramme!E$6/1000)-9.81-(0.601*Diagramme!E$7*(Diagramme!E$5/1000)^2*PI()/4*W143^2)/Z143*1000)</f>
        <v>497.43518155938</v>
      </c>
      <c r="W144" s="30" t="n">
        <f aca="false">IF((W143^2+2*V144*($A144-$A143))&lt;0,0,SQRT(W143^2+2*V144*($A144-$A143)))</f>
        <v>29.6228473252448</v>
      </c>
      <c r="X144" s="30" t="n">
        <f aca="false">(X143+1000*2*($A144-$A143)/(W144+X143))</f>
        <v>64.0889132538192</v>
      </c>
      <c r="Y144" s="31" t="n">
        <f aca="false">IF(V144=-9.81,0,(Diagramme!E$3/1000000-Diagramme!E$1/1000000)*Diagramme!E$2*100000/(Diagramme!E$3/1000000-Diagramme!E$1/1000000+$A144*(Diagramme!E$4/1000)^2*PI()/4)/100000)</f>
        <v>3.50910928085139</v>
      </c>
      <c r="Z144" s="30" t="n">
        <f aca="false">IF(V144&lt;0,Diagramme!E$6,(Diagramme!E$8*1000*(Diagramme!E$1/1000000-$A144*(Diagramme!E$4/1000)^2*PI()/4)+Diagramme!E$6/1000)*1000)</f>
        <v>213.893843190249</v>
      </c>
      <c r="AA144" s="32" t="n">
        <f aca="false">(0.601*Diagramme!E$7*(Diagramme!E$5/1000)^2*PI()/4*W143^2)</f>
        <v>1.77093233424319</v>
      </c>
    </row>
    <row r="145" customFormat="false" ht="12.75" hidden="false" customHeight="false" outlineLevel="0" collapsed="false">
      <c r="A145" s="26" t="n">
        <f aca="false">A144+A$3</f>
        <v>1.43</v>
      </c>
      <c r="B145" s="30" t="n">
        <f aca="false">IF(Diagramme!B$9&lt;$A145,-9.81-(0.601*Diagramme!B$7*(Diagramme!B$5/1000)^2*PI()/4*C144^2)/H144*1000,(Diagramme!B$3/1000000-Diagramme!B$1/1000000)*Diagramme!B$2*100000/(Diagramme!B$3/1000000-Diagramme!B$1/1000000+$A145*(Diagramme!B$4/1000)^2*PI()/4)*(Diagramme!B$4/1000)^2*PI()/4/(Diagramme!B$8*1000*(Diagramme!B$1/1000000-$A145*(Diagramme!B$4/1000)^2*PI()/4)+Diagramme!B$6/1000)-9.81-(0.601*Diagramme!B$7*(Diagramme!B$5/1000)^2*PI()/4*C144^2)/H144*1000)</f>
        <v>-46.7230953608082</v>
      </c>
      <c r="C145" s="30" t="n">
        <f aca="false">IF((C144^2+2*B145*($A145-$A144))&lt;0,0,SQRT(C144^2+2*B145*($A145-$A144)))</f>
        <v>50.343925119974</v>
      </c>
      <c r="D145" s="30" t="n">
        <f aca="false">0.98*SQRT(2*G145*100000/(Diagramme!$B$8*1000))</f>
        <v>33.4739617913105</v>
      </c>
      <c r="E145" s="30" t="str">
        <f aca="false">IF(D145&gt;C145,B145,"x")</f>
        <v>x</v>
      </c>
      <c r="F145" s="30" t="n">
        <f aca="false">(F144+1000*2*($A145-$A144)/(C145+F144))</f>
        <v>56.7958974270886</v>
      </c>
      <c r="G145" s="31" t="n">
        <f aca="false">IF(B145=-9.81,0,(Diagramme!B$3/1000000-Diagramme!B$1/1000000)*Diagramme!B$2*100000/(Diagramme!B$3/1000000-Diagramme!B$1/1000000+$A145*(Diagramme!B$4/1000)^2*PI()/4)/100000)</f>
        <v>5.83353872348041</v>
      </c>
      <c r="H145" s="30" t="n">
        <f aca="false">IF(B145&lt;0,Diagramme!B$6,(Diagramme!B$8*1000*(Diagramme!B$1/1000000-$A145*(Diagramme!B$4/1000)^2*PI()/4)+Diagramme!B$6/1000)*1000)</f>
        <v>83</v>
      </c>
      <c r="I145" s="32" t="n">
        <f aca="false">(0.601*Diagramme!B$7*(Diagramme!B$5/1000)^2*PI()/4*C144^2)</f>
        <v>3.06378691494708</v>
      </c>
      <c r="J145" s="30" t="n">
        <f aca="false">IF(Diagramme!C$9&lt;$A145,-9.81-(0.601*Diagramme!C$7*(Diagramme!C$5/1000)^2*PI()/4*K144^2)/N144*1000,(Diagramme!C$3/1000000-Diagramme!C$1/1000000)*Diagramme!C$2*100000/(Diagramme!C$3/1000000-Diagramme!C$1/1000000+$A145*(Diagramme!C$4/1000)^2*PI()/4)*(Diagramme!C$4/1000)^2*PI()/4/(Diagramme!C$8*1000*(Diagramme!C$1/1000000-$A145*(Diagramme!C$4/1000)^2*PI()/4)+Diagramme!C$6/1000)-9.81-(0.601*Diagramme!C$7*(Diagramme!C$5/1000)^2*PI()/4*K144^2)/N144*1000)</f>
        <v>-28.0658637940941</v>
      </c>
      <c r="K145" s="30" t="n">
        <f aca="false">IF((K144^2+2*J145*($A145-$A144))&lt;0,0,SQRT(K144^2+2*J145*($A145-$A144)))</f>
        <v>35.4030643081874</v>
      </c>
      <c r="L145" s="30" t="n">
        <f aca="false">(L144+1000*2*($A145-$A144)/(K145+L144))</f>
        <v>62.2495532537549</v>
      </c>
      <c r="M145" s="31" t="n">
        <f aca="false">IF(J145=-9.81,0,(Diagramme!C$3/1000000-Diagramme!C$1/1000000)*Diagramme!C$2*100000/(Diagramme!C$3/1000000-Diagramme!C$1/1000000+$A145*(Diagramme!C$4/1000)^2*PI()/4)/100000)</f>
        <v>2.9167693617402</v>
      </c>
      <c r="N145" s="30" t="n">
        <f aca="false">IF(J145&lt;0,Diagramme!C$6,(Diagramme!C$8*1000*(Diagramme!C$1/1000000-$A145*(Diagramme!C$4/1000)^2*PI()/4)+Diagramme!C$6/1000)*1000)</f>
        <v>83</v>
      </c>
      <c r="O145" s="32" t="n">
        <f aca="false">(0.601*Diagramme!C$7*(Diagramme!C$5/1000)^2*PI()/4*K144^2)</f>
        <v>1.51523669490981</v>
      </c>
      <c r="P145" s="30" t="n">
        <f aca="false">IF(Diagramme!D$9&lt;$A145,-9.81-(0.601*Diagramme!D$7*(Diagramme!D$5/1000)^2*PI()/4*Q144^2)/T144*1000,(Diagramme!D$3/1000000-Diagramme!D$1/1000000)*Diagramme!D$2*100000/(Diagramme!D$3/1000000-Diagramme!D$1/1000000+$A145*(Diagramme!D$4/1000)^2*PI()/4)*(Diagramme!D$4/1000)^2*PI()/4/(Diagramme!D$8*1000*(Diagramme!D$1/1000000-$A145*(Diagramme!D$4/1000)^2*PI()/4)+Diagramme!D$6/1000)-9.81-(0.601*Diagramme!D$7*(Diagramme!D$5/1000)^2*PI()/4*Q144^2)/T144*1000)</f>
        <v>1017.16079786378</v>
      </c>
      <c r="Q145" s="30" t="n">
        <f aca="false">IF((Q144^2+2*P145*($A145-$A144))&lt;0,0,SQRT(Q144^2+2*P145*($A145-$A144)))</f>
        <v>42.4616554287222</v>
      </c>
      <c r="R145" s="30" t="n">
        <f aca="false">(R144+1000*2*($A145-$A144)/(Q145+R144))</f>
        <v>59.2754775309993</v>
      </c>
      <c r="S145" s="31" t="n">
        <f aca="false">IF(P145=-9.81,0,(Diagramme!D$3/1000000-Diagramme!D$1/1000000)*Diagramme!D$2*100000/(Diagramme!D$3/1000000-Diagramme!D$1/1000000+$A145*(Diagramme!D$4/1000)^2*PI()/4)/100000)</f>
        <v>7.00351226390602</v>
      </c>
      <c r="T145" s="30" t="n">
        <f aca="false">IF(P145&lt;0,Diagramme!D$6,(Diagramme!D$8*1000*(Diagramme!D$1/1000000-$A145*(Diagramme!D$4/1000)^2*PI()/4)+Diagramme!D$6/1000)*1000)</f>
        <v>210.752250536659</v>
      </c>
      <c r="U145" s="32" t="n">
        <f aca="false">(0.601*Diagramme!D$7*(Diagramme!D$5/1000)^2*PI()/4*Q144^2)</f>
        <v>3.63886619461875</v>
      </c>
      <c r="V145" s="30" t="n">
        <f aca="false">IF(Diagramme!E$9&lt;$A145,-9.81-(0.601*Diagramme!E$7*(Diagramme!E$5/1000)^2*PI()/4*W144^2)/Z144*1000,(Diagramme!E$3/1000000-Diagramme!E$1/1000000)*Diagramme!E$2*100000/(Diagramme!E$3/1000000-Diagramme!E$1/1000000+$A145*(Diagramme!E$4/1000)^2*PI()/4)*(Diagramme!E$4/1000)^2*PI()/4/(Diagramme!E$8*1000*(Diagramme!E$1/1000000-$A145*(Diagramme!E$4/1000)^2*PI()/4)+Diagramme!E$6/1000)-9.81-(0.601*Diagramme!E$7*(Diagramme!E$5/1000)^2*PI()/4*W144^2)/Z144*1000)</f>
        <v>503.80720628851</v>
      </c>
      <c r="W145" s="30" t="n">
        <f aca="false">IF((W144^2+2*V145*($A145-$A144))&lt;0,0,SQRT(W144^2+2*V145*($A145-$A144)))</f>
        <v>29.792435747695</v>
      </c>
      <c r="X145" s="30" t="n">
        <f aca="false">(X144+1000*2*($A145-$A144)/(W145+X144))</f>
        <v>64.3019481133809</v>
      </c>
      <c r="Y145" s="31" t="n">
        <f aca="false">IF(V145=-9.81,0,(Diagramme!E$3/1000000-Diagramme!E$1/1000000)*Diagramme!E$2*100000/(Diagramme!E$3/1000000-Diagramme!E$1/1000000+$A145*(Diagramme!E$4/1000)^2*PI()/4)/100000)</f>
        <v>3.50175613195301</v>
      </c>
      <c r="Z145" s="30" t="n">
        <f aca="false">IF(V145&lt;0,Diagramme!E$6,(Diagramme!E$8*1000*(Diagramme!E$1/1000000-$A145*(Diagramme!E$4/1000)^2*PI()/4)+Diagramme!E$6/1000)*1000)</f>
        <v>210.752250536659</v>
      </c>
      <c r="AA145" s="32" t="n">
        <f aca="false">(0.601*Diagramme!E$7*(Diagramme!E$5/1000)^2*PI()/4*W144^2)</f>
        <v>1.79124031524144</v>
      </c>
    </row>
    <row r="146" customFormat="false" ht="12.75" hidden="false" customHeight="false" outlineLevel="0" collapsed="false">
      <c r="A146" s="26" t="n">
        <f aca="false">A145+A$3</f>
        <v>1.44</v>
      </c>
      <c r="B146" s="30" t="n">
        <f aca="false">IF(Diagramme!B$9&lt;$A146,-9.81-(0.601*Diagramme!B$7*(Diagramme!B$5/1000)^2*PI()/4*C145^2)/H145*1000,(Diagramme!B$3/1000000-Diagramme!B$1/1000000)*Diagramme!B$2*100000/(Diagramme!B$3/1000000-Diagramme!B$1/1000000+$A146*(Diagramme!B$4/1000)^2*PI()/4)*(Diagramme!B$4/1000)^2*PI()/4/(Diagramme!B$8*1000*(Diagramme!B$1/1000000-$A146*(Diagramme!B$4/1000)^2*PI()/4)+Diagramme!B$6/1000)-9.81-(0.601*Diagramme!B$7*(Diagramme!B$5/1000)^2*PI()/4*C145^2)/H145*1000)</f>
        <v>-46.7094906965474</v>
      </c>
      <c r="C146" s="30" t="n">
        <f aca="false">IF((C145^2+2*B146*($A146-$A145))&lt;0,0,SQRT(C145^2+2*B146*($A146-$A145)))</f>
        <v>50.334646186018</v>
      </c>
      <c r="D146" s="30" t="n">
        <f aca="false">0.98*SQRT(2*G146*100000/(Diagramme!$B$8*1000))</f>
        <v>33.4253030719751</v>
      </c>
      <c r="E146" s="30" t="str">
        <f aca="false">IF(D146&gt;C146,B146,"x")</f>
        <v>x</v>
      </c>
      <c r="F146" s="30" t="n">
        <f aca="false">(F145+1000*2*($A146-$A145)/(C146+F145))</f>
        <v>56.9825855491262</v>
      </c>
      <c r="G146" s="31" t="n">
        <f aca="false">IF(B146=-9.81,0,(Diagramme!B$3/1000000-Diagramme!B$1/1000000)*Diagramme!B$2*100000/(Diagramme!B$3/1000000-Diagramme!B$1/1000000+$A146*(Diagramme!B$4/1000)^2*PI()/4)/100000)</f>
        <v>5.81659144863281</v>
      </c>
      <c r="H146" s="30" t="n">
        <f aca="false">IF(B146&lt;0,Diagramme!B$6,(Diagramme!B$8*1000*(Diagramme!B$1/1000000-$A146*(Diagramme!B$4/1000)^2*PI()/4)+Diagramme!B$6/1000)*1000)</f>
        <v>83</v>
      </c>
      <c r="I146" s="32" t="n">
        <f aca="false">(0.601*Diagramme!B$7*(Diagramme!B$5/1000)^2*PI()/4*C145^2)</f>
        <v>3.06265772781343</v>
      </c>
      <c r="J146" s="30" t="n">
        <f aca="false">IF(Diagramme!C$9&lt;$A146,-9.81-(0.601*Diagramme!C$7*(Diagramme!C$5/1000)^2*PI()/4*K145^2)/N145*1000,(Diagramme!C$3/1000000-Diagramme!C$1/1000000)*Diagramme!C$2*100000/(Diagramme!C$3/1000000-Diagramme!C$1/1000000+$A146*(Diagramme!C$4/1000)^2*PI()/4)*(Diagramme!C$4/1000)^2*PI()/4/(Diagramme!C$8*1000*(Diagramme!C$1/1000000-$A146*(Diagramme!C$4/1000)^2*PI()/4)+Diagramme!C$6/1000)-9.81-(0.601*Diagramme!C$7*(Diagramme!C$5/1000)^2*PI()/4*K145^2)/N145*1000)</f>
        <v>-28.0576916759765</v>
      </c>
      <c r="K146" s="30" t="n">
        <f aca="false">IF((K145^2+2*J146*($A146-$A145))&lt;0,0,SQRT(K145^2+2*J146*($A146-$A145)))</f>
        <v>35.3951382053544</v>
      </c>
      <c r="L146" s="30" t="n">
        <f aca="false">(L145+1000*2*($A146-$A145)/(K146+L145))</f>
        <v>62.4543774966414</v>
      </c>
      <c r="M146" s="31" t="n">
        <f aca="false">IF(J146=-9.81,0,(Diagramme!C$3/1000000-Diagramme!C$1/1000000)*Diagramme!C$2*100000/(Diagramme!C$3/1000000-Diagramme!C$1/1000000+$A146*(Diagramme!C$4/1000)^2*PI()/4)/100000)</f>
        <v>2.90829572431641</v>
      </c>
      <c r="N146" s="30" t="n">
        <f aca="false">IF(J146&lt;0,Diagramme!C$6,(Diagramme!C$8*1000*(Diagramme!C$1/1000000-$A146*(Diagramme!C$4/1000)^2*PI()/4)+Diagramme!C$6/1000)*1000)</f>
        <v>83</v>
      </c>
      <c r="O146" s="32" t="n">
        <f aca="false">(0.601*Diagramme!C$7*(Diagramme!C$5/1000)^2*PI()/4*K145^2)</f>
        <v>1.51455840910605</v>
      </c>
      <c r="P146" s="30" t="n">
        <f aca="false">IF(Diagramme!D$9&lt;$A146,-9.81-(0.601*Diagramme!D$7*(Diagramme!D$5/1000)^2*PI()/4*Q145^2)/T145*1000,(Diagramme!D$3/1000000-Diagramme!D$1/1000000)*Diagramme!D$2*100000/(Diagramme!D$3/1000000-Diagramme!D$1/1000000+$A146*(Diagramme!D$4/1000)^2*PI()/4)*(Diagramme!D$4/1000)^2*PI()/4/(Diagramme!D$8*1000*(Diagramme!D$1/1000000-$A146*(Diagramme!D$4/1000)^2*PI()/4)+Diagramme!D$6/1000)-9.81-(0.601*Diagramme!D$7*(Diagramme!D$5/1000)^2*PI()/4*Q145^2)/T145*1000)</f>
        <v>1030.29178977569</v>
      </c>
      <c r="Q146" s="30" t="n">
        <f aca="false">IF((Q145^2+2*P146*($A146-$A145))&lt;0,0,SQRT(Q145^2+2*P146*($A146-$A145)))</f>
        <v>42.7036066104849</v>
      </c>
      <c r="R146" s="30" t="n">
        <f aca="false">(R145+1000*2*($A146-$A145)/(Q146+R145))</f>
        <v>59.4715961779588</v>
      </c>
      <c r="S146" s="31" t="n">
        <f aca="false">IF(P146=-9.81,0,(Diagramme!D$3/1000000-Diagramme!D$1/1000000)*Diagramme!D$2*100000/(Diagramme!D$3/1000000-Diagramme!D$1/1000000+$A146*(Diagramme!D$4/1000)^2*PI()/4)/100000)</f>
        <v>6.98886746973661</v>
      </c>
      <c r="T146" s="30" t="n">
        <f aca="false">IF(P146&lt;0,Diagramme!D$6,(Diagramme!D$8*1000*(Diagramme!D$1/1000000-$A146*(Diagramme!D$4/1000)^2*PI()/4)+Diagramme!D$6/1000)*1000)</f>
        <v>207.610657883069</v>
      </c>
      <c r="U146" s="32" t="n">
        <f aca="false">(0.601*Diagramme!D$7*(Diagramme!D$5/1000)^2*PI()/4*Q145^2)</f>
        <v>3.6803921721148</v>
      </c>
      <c r="V146" s="30" t="n">
        <f aca="false">IF(Diagramme!E$9&lt;$A146,-9.81-(0.601*Diagramme!E$7*(Diagramme!E$5/1000)^2*PI()/4*W145^2)/Z145*1000,(Diagramme!E$3/1000000-Diagramme!E$1/1000000)*Diagramme!E$2*100000/(Diagramme!E$3/1000000-Diagramme!E$1/1000000+$A146*(Diagramme!E$4/1000)^2*PI()/4)*(Diagramme!E$4/1000)^2*PI()/4/(Diagramme!E$8*1000*(Diagramme!E$1/1000000-$A146*(Diagramme!E$4/1000)^2*PI()/4)+Diagramme!E$6/1000)-9.81-(0.601*Diagramme!E$7*(Diagramme!E$5/1000)^2*PI()/4*W145^2)/Z145*1000)</f>
        <v>510.37559166762</v>
      </c>
      <c r="W146" s="30" t="n">
        <f aca="false">IF((W145^2+2*V146*($A146-$A145))&lt;0,0,SQRT(W145^2+2*V146*($A146-$A145)))</f>
        <v>29.9632564921419</v>
      </c>
      <c r="X146" s="30" t="n">
        <f aca="false">(X145+1000*2*($A146-$A145)/(W146+X145))</f>
        <v>64.5141154776135</v>
      </c>
      <c r="Y146" s="31" t="n">
        <f aca="false">IF(V146=-9.81,0,(Diagramme!E$3/1000000-Diagramme!E$1/1000000)*Diagramme!E$2*100000/(Diagramme!E$3/1000000-Diagramme!E$1/1000000+$A146*(Diagramme!E$4/1000)^2*PI()/4)/100000)</f>
        <v>3.4944337348683</v>
      </c>
      <c r="Z146" s="30" t="n">
        <f aca="false">IF(V146&lt;0,Diagramme!E$6,(Diagramme!E$8*1000*(Diagramme!E$1/1000000-$A146*(Diagramme!E$4/1000)^2*PI()/4)+Diagramme!E$6/1000)*1000)</f>
        <v>207.610657883069</v>
      </c>
      <c r="AA146" s="32" t="n">
        <f aca="false">(0.601*Diagramme!E$7*(Diagramme!E$5/1000)^2*PI()/4*W145^2)</f>
        <v>1.8118084365794</v>
      </c>
    </row>
    <row r="147" customFormat="false" ht="12.75" hidden="false" customHeight="false" outlineLevel="0" collapsed="false">
      <c r="A147" s="26" t="n">
        <f aca="false">A146+A$3</f>
        <v>1.45</v>
      </c>
      <c r="B147" s="30" t="n">
        <f aca="false">IF(Diagramme!B$9&lt;$A147,-9.81-(0.601*Diagramme!B$7*(Diagramme!B$5/1000)^2*PI()/4*C146^2)/H146*1000,(Diagramme!B$3/1000000-Diagramme!B$1/1000000)*Diagramme!B$2*100000/(Diagramme!B$3/1000000-Diagramme!B$1/1000000+$A147*(Diagramme!B$4/1000)^2*PI()/4)*(Diagramme!B$4/1000)^2*PI()/4/(Diagramme!B$8*1000*(Diagramme!B$1/1000000-$A147*(Diagramme!B$4/1000)^2*PI()/4)+Diagramme!B$6/1000)-9.81-(0.601*Diagramme!B$7*(Diagramme!B$5/1000)^2*PI()/4*C146^2)/H146*1000)</f>
        <v>-46.6958899936442</v>
      </c>
      <c r="C147" s="30" t="n">
        <f aca="false">IF((C146^2+2*B147*($A147-$A146))&lt;0,0,SQRT(C146^2+2*B147*($A147-$A146)))</f>
        <v>50.3253682437768</v>
      </c>
      <c r="D147" s="30" t="n">
        <f aca="false">0.98*SQRT(2*G147*100000/(Diagramme!$B$8*1000))</f>
        <v>33.3768559327628</v>
      </c>
      <c r="E147" s="30" t="str">
        <f aca="false">IF(D147&gt;C147,B147,"x")</f>
        <v>x</v>
      </c>
      <c r="F147" s="30" t="n">
        <f aca="false">(F146+1000*2*($A147-$A146)/(C147+F146))</f>
        <v>57.1689650232759</v>
      </c>
      <c r="G147" s="31" t="n">
        <f aca="false">IF(B147=-9.81,0,(Diagramme!B$3/1000000-Diagramme!B$1/1000000)*Diagramme!B$2*100000/(Diagramme!B$3/1000000-Diagramme!B$1/1000000+$A147*(Diagramme!B$4/1000)^2*PI()/4)/100000)</f>
        <v>5.79974235712412</v>
      </c>
      <c r="H147" s="30" t="n">
        <f aca="false">IF(B147&lt;0,Diagramme!B$6,(Diagramme!B$8*1000*(Diagramme!B$1/1000000-$A147*(Diagramme!B$4/1000)^2*PI()/4)+Diagramme!B$6/1000)*1000)</f>
        <v>83</v>
      </c>
      <c r="I147" s="32" t="n">
        <f aca="false">(0.601*Diagramme!B$7*(Diagramme!B$5/1000)^2*PI()/4*C146^2)</f>
        <v>3.06152886947247</v>
      </c>
      <c r="J147" s="30" t="n">
        <f aca="false">IF(Diagramme!C$9&lt;$A147,-9.81-(0.601*Diagramme!C$7*(Diagramme!C$5/1000)^2*PI()/4*K146^2)/N146*1000,(Diagramme!C$3/1000000-Diagramme!C$1/1000000)*Diagramme!C$2*100000/(Diagramme!C$3/1000000-Diagramme!C$1/1000000+$A147*(Diagramme!C$4/1000)^2*PI()/4)*(Diagramme!C$4/1000)^2*PI()/4/(Diagramme!C$8*1000*(Diagramme!C$1/1000000-$A147*(Diagramme!C$4/1000)^2*PI()/4)+Diagramme!C$6/1000)-9.81-(0.601*Diagramme!C$7*(Diagramme!C$5/1000)^2*PI()/4*K146^2)/N146*1000)</f>
        <v>-28.0495219373871</v>
      </c>
      <c r="K147" s="30" t="n">
        <f aca="false">IF((K146^2+2*J147*($A147-$A146))&lt;0,0,SQRT(K146^2+2*J147*($A147-$A146)))</f>
        <v>35.3872126358857</v>
      </c>
      <c r="L147" s="30" t="n">
        <f aca="false">(L146+1000*2*($A147-$A146)/(K147+L146))</f>
        <v>62.6587895464958</v>
      </c>
      <c r="M147" s="31" t="n">
        <f aca="false">IF(J147=-9.81,0,(Diagramme!C$3/1000000-Diagramme!C$1/1000000)*Diagramme!C$2*100000/(Diagramme!C$3/1000000-Diagramme!C$1/1000000+$A147*(Diagramme!C$4/1000)^2*PI()/4)/100000)</f>
        <v>2.89987117856206</v>
      </c>
      <c r="N147" s="30" t="n">
        <f aca="false">IF(J147&lt;0,Diagramme!C$6,(Diagramme!C$8*1000*(Diagramme!C$1/1000000-$A147*(Diagramme!C$4/1000)^2*PI()/4)+Diagramme!C$6/1000)*1000)</f>
        <v>83</v>
      </c>
      <c r="O147" s="32" t="n">
        <f aca="false">(0.601*Diagramme!C$7*(Diagramme!C$5/1000)^2*PI()/4*K146^2)</f>
        <v>1.51388032080313</v>
      </c>
      <c r="P147" s="30" t="n">
        <f aca="false">IF(Diagramme!D$9&lt;$A147,-9.81-(0.601*Diagramme!D$7*(Diagramme!D$5/1000)^2*PI()/4*Q146^2)/T146*1000,(Diagramme!D$3/1000000-Diagramme!D$1/1000000)*Diagramme!D$2*100000/(Diagramme!D$3/1000000-Diagramme!D$1/1000000+$A147*(Diagramme!D$4/1000)^2*PI()/4)*(Diagramme!D$4/1000)^2*PI()/4/(Diagramme!D$8*1000*(Diagramme!D$1/1000000-$A147*(Diagramme!D$4/1000)^2*PI()/4)+Diagramme!D$6/1000)-9.81-(0.601*Diagramme!D$7*(Diagramme!D$5/1000)^2*PI()/4*Q146^2)/T146*1000)</f>
        <v>1043.83330556203</v>
      </c>
      <c r="Q147" s="30" t="n">
        <f aca="false">IF((Q146^2+2*P147*($A147-$A146))&lt;0,0,SQRT(Q146^2+2*P147*($A147-$A146)))</f>
        <v>42.9473478069868</v>
      </c>
      <c r="R147" s="30" t="n">
        <f aca="false">(R146+1000*2*($A147-$A146)/(Q147+R146))</f>
        <v>59.6668725518584</v>
      </c>
      <c r="S147" s="31" t="n">
        <f aca="false">IF(P147=-9.81,0,(Diagramme!D$3/1000000-Diagramme!D$1/1000000)*Diagramme!D$2*100000/(Diagramme!D$3/1000000-Diagramme!D$1/1000000+$A147*(Diagramme!D$4/1000)^2*PI()/4)/100000)</f>
        <v>6.97428379417555</v>
      </c>
      <c r="T147" s="30" t="n">
        <f aca="false">IF(P147&lt;0,Diagramme!D$6,(Diagramme!D$8*1000*(Diagramme!D$1/1000000-$A147*(Diagramme!D$4/1000)^2*PI()/4)+Diagramme!D$6/1000)*1000)</f>
        <v>204.46906522948</v>
      </c>
      <c r="U147" s="32" t="n">
        <f aca="false">(0.601*Diagramme!D$7*(Diagramme!D$5/1000)^2*PI()/4*Q146^2)</f>
        <v>3.72245422736353</v>
      </c>
      <c r="V147" s="30" t="n">
        <f aca="false">IF(Diagramme!E$9&lt;$A147,-9.81-(0.601*Diagramme!E$7*(Diagramme!E$5/1000)^2*PI()/4*W146^2)/Z146*1000,(Diagramme!E$3/1000000-Diagramme!E$1/1000000)*Diagramme!E$2*100000/(Diagramme!E$3/1000000-Diagramme!E$1/1000000+$A147*(Diagramme!E$4/1000)^2*PI()/4)*(Diagramme!E$4/1000)^2*PI()/4/(Diagramme!E$8*1000*(Diagramme!E$1/1000000-$A147*(Diagramme!E$4/1000)^2*PI()/4)+Diagramme!E$6/1000)-9.81-(0.601*Diagramme!E$7*(Diagramme!E$5/1000)^2*PI()/4*W146^2)/Z146*1000)</f>
        <v>517.149325862049</v>
      </c>
      <c r="W147" s="30" t="n">
        <f aca="false">IF((W146^2+2*V147*($A147-$A146))&lt;0,0,SQRT(W146^2+2*V147*($A147-$A146)))</f>
        <v>30.1353567447131</v>
      </c>
      <c r="X147" s="30" t="n">
        <f aca="false">(X146+1000*2*($A147-$A146)/(W147+X146))</f>
        <v>64.7254214630607</v>
      </c>
      <c r="Y147" s="31" t="n">
        <f aca="false">IF(V147=-9.81,0,(Diagramme!E$3/1000000-Diagramme!E$1/1000000)*Diagramme!E$2*100000/(Diagramme!E$3/1000000-Diagramme!E$1/1000000+$A147*(Diagramme!E$4/1000)^2*PI()/4)/100000)</f>
        <v>3.48714189708777</v>
      </c>
      <c r="Z147" s="30" t="n">
        <f aca="false">IF(V147&lt;0,Diagramme!E$6,(Diagramme!E$8*1000*(Diagramme!E$1/1000000-$A147*(Diagramme!E$4/1000)^2*PI()/4)+Diagramme!E$6/1000)*1000)</f>
        <v>204.46906522948</v>
      </c>
      <c r="AA147" s="32" t="n">
        <f aca="false">(0.601*Diagramme!E$7*(Diagramme!E$5/1000)^2*PI()/4*W146^2)</f>
        <v>1.83264471475551</v>
      </c>
    </row>
    <row r="148" customFormat="false" ht="12.75" hidden="false" customHeight="false" outlineLevel="0" collapsed="false">
      <c r="A148" s="26" t="n">
        <f aca="false">A147+A$3</f>
        <v>1.46</v>
      </c>
      <c r="B148" s="30" t="n">
        <f aca="false">IF(Diagramme!B$9&lt;$A148,-9.81-(0.601*Diagramme!B$7*(Diagramme!B$5/1000)^2*PI()/4*C147^2)/H147*1000,(Diagramme!B$3/1000000-Diagramme!B$1/1000000)*Diagramme!B$2*100000/(Diagramme!B$3/1000000-Diagramme!B$1/1000000+$A148*(Diagramme!B$4/1000)^2*PI()/4)*(Diagramme!B$4/1000)^2*PI()/4/(Diagramme!B$8*1000*(Diagramme!B$1/1000000-$A148*(Diagramme!B$4/1000)^2*PI()/4)+Diagramme!B$6/1000)-9.81-(0.601*Diagramme!B$7*(Diagramme!B$5/1000)^2*PI()/4*C147^2)/H147*1000)</f>
        <v>-46.6822932509451</v>
      </c>
      <c r="C148" s="30" t="n">
        <f aca="false">IF((C147^2+2*B148*($A148-$A147))&lt;0,0,SQRT(C147^2+2*B148*($A148-$A147)))</f>
        <v>50.3160912930121</v>
      </c>
      <c r="D148" s="30" t="n">
        <f aca="false">0.98*SQRT(2*G148*100000/(Diagramme!$B$8*1000))</f>
        <v>33.3286188447672</v>
      </c>
      <c r="E148" s="30" t="str">
        <f aca="false">IF(D148&gt;C148,B148,"x")</f>
        <v>x</v>
      </c>
      <c r="F148" s="30" t="n">
        <f aca="false">(F147+1000*2*($A148-$A147)/(C148+F147))</f>
        <v>57.3550374010132</v>
      </c>
      <c r="G148" s="31" t="n">
        <f aca="false">IF(B148=-9.81,0,(Diagramme!B$3/1000000-Diagramme!B$1/1000000)*Diagramme!B$2*100000/(Diagramme!B$3/1000000-Diagramme!B$1/1000000+$A148*(Diagramme!B$4/1000)^2*PI()/4)/100000)</f>
        <v>5.78299059818707</v>
      </c>
      <c r="H148" s="30" t="n">
        <f aca="false">IF(B148&lt;0,Diagramme!B$6,(Diagramme!B$8*1000*(Diagramme!B$1/1000000-$A148*(Diagramme!B$4/1000)^2*PI()/4)+Diagramme!B$6/1000)*1000)</f>
        <v>83</v>
      </c>
      <c r="I148" s="32" t="n">
        <f aca="false">(0.601*Diagramme!B$7*(Diagramme!B$5/1000)^2*PI()/4*C147^2)</f>
        <v>3.06040033982845</v>
      </c>
      <c r="J148" s="30" t="n">
        <f aca="false">IF(Diagramme!C$9&lt;$A148,-9.81-(0.601*Diagramme!C$7*(Diagramme!C$5/1000)^2*PI()/4*K147^2)/N147*1000,(Diagramme!C$3/1000000-Diagramme!C$1/1000000)*Diagramme!C$2*100000/(Diagramme!C$3/1000000-Diagramme!C$1/1000000+$A148*(Diagramme!C$4/1000)^2*PI()/4)*(Diagramme!C$4/1000)^2*PI()/4/(Diagramme!C$8*1000*(Diagramme!C$1/1000000-$A148*(Diagramme!C$4/1000)^2*PI()/4)+Diagramme!C$6/1000)-9.81-(0.601*Diagramme!C$7*(Diagramme!C$5/1000)^2*PI()/4*K147^2)/N147*1000)</f>
        <v>-28.0413545776331</v>
      </c>
      <c r="K148" s="30" t="n">
        <f aca="false">IF((K147^2+2*J148*($A148-$A147))&lt;0,0,SQRT(K147^2+2*J148*($A148-$A147)))</f>
        <v>35.3792875994675</v>
      </c>
      <c r="L148" s="30" t="n">
        <f aca="false">(L147+1000*2*($A148-$A147)/(K148+L147))</f>
        <v>62.862791915598</v>
      </c>
      <c r="M148" s="31" t="n">
        <f aca="false">IF(J148=-9.81,0,(Diagramme!C$3/1000000-Diagramme!C$1/1000000)*Diagramme!C$2*100000/(Diagramme!C$3/1000000-Diagramme!C$1/1000000+$A148*(Diagramme!C$4/1000)^2*PI()/4)/100000)</f>
        <v>2.89149529909354</v>
      </c>
      <c r="N148" s="30" t="n">
        <f aca="false">IF(J148&lt;0,Diagramme!C$6,(Diagramme!C$8*1000*(Diagramme!C$1/1000000-$A148*(Diagramme!C$4/1000)^2*PI()/4)+Diagramme!C$6/1000)*1000)</f>
        <v>83</v>
      </c>
      <c r="O148" s="32" t="n">
        <f aca="false">(0.601*Diagramme!C$7*(Diagramme!C$5/1000)^2*PI()/4*K147^2)</f>
        <v>1.51320242994354</v>
      </c>
      <c r="P148" s="30" t="n">
        <f aca="false">IF(Diagramme!D$9&lt;$A148,-9.81-(0.601*Diagramme!D$7*(Diagramme!D$5/1000)^2*PI()/4*Q147^2)/T147*1000,(Diagramme!D$3/1000000-Diagramme!D$1/1000000)*Diagramme!D$2*100000/(Diagramme!D$3/1000000-Diagramme!D$1/1000000+$A148*(Diagramme!D$4/1000)^2*PI()/4)*(Diagramme!D$4/1000)^2*PI()/4/(Diagramme!D$8*1000*(Diagramme!D$1/1000000-$A148*(Diagramme!D$4/1000)^2*PI()/4)+Diagramme!D$6/1000)-9.81-(0.601*Diagramme!D$7*(Diagramme!D$5/1000)^2*PI()/4*Q147^2)/T147*1000)</f>
        <v>1057.80443326817</v>
      </c>
      <c r="Q148" s="30" t="n">
        <f aca="false">IF((Q147^2+2*P148*($A148-$A147))&lt;0,0,SQRT(Q147^2+2*P148*($A148-$A147)))</f>
        <v>43.1929481781419</v>
      </c>
      <c r="R148" s="30" t="n">
        <f aca="false">(R147+1000*2*($A148-$A147)/(Q148+R147))</f>
        <v>59.8613119340978</v>
      </c>
      <c r="S148" s="31" t="n">
        <f aca="false">IF(P148=-9.81,0,(Diagramme!D$3/1000000-Diagramme!D$1/1000000)*Diagramme!D$2*100000/(Diagramme!D$3/1000000-Diagramme!D$1/1000000+$A148*(Diagramme!D$4/1000)^2*PI()/4)/100000)</f>
        <v>6.9597608554108</v>
      </c>
      <c r="T148" s="30" t="n">
        <f aca="false">IF(P148&lt;0,Diagramme!D$6,(Diagramme!D$8*1000*(Diagramme!D$1/1000000-$A148*(Diagramme!D$4/1000)^2*PI()/4)+Diagramme!D$6/1000)*1000)</f>
        <v>201.32747257589</v>
      </c>
      <c r="U148" s="32" t="n">
        <f aca="false">(0.601*Diagramme!D$7*(Diagramme!D$5/1000)^2*PI()/4*Q147^2)</f>
        <v>3.76506912015868</v>
      </c>
      <c r="V148" s="30" t="n">
        <f aca="false">IF(Diagramme!E$9&lt;$A148,-9.81-(0.601*Diagramme!E$7*(Diagramme!E$5/1000)^2*PI()/4*W147^2)/Z147*1000,(Diagramme!E$3/1000000-Diagramme!E$1/1000000)*Diagramme!E$2*100000/(Diagramme!E$3/1000000-Diagramme!E$1/1000000+$A148*(Diagramme!E$4/1000)^2*PI()/4)*(Diagramme!E$4/1000)^2*PI()/4/(Diagramme!E$8*1000*(Diagramme!E$1/1000000-$A148*(Diagramme!E$4/1000)^2*PI()/4)+Diagramme!E$6/1000)-9.81-(0.601*Diagramme!E$7*(Diagramme!E$5/1000)^2*PI()/4*W147^2)/Z147*1000)</f>
        <v>524.137956881682</v>
      </c>
      <c r="W148" s="30" t="n">
        <f aca="false">IF((W147^2+2*V148*($A148-$A147))&lt;0,0,SQRT(W147^2+2*V148*($A148-$A147)))</f>
        <v>30.3087856119106</v>
      </c>
      <c r="X148" s="30" t="n">
        <f aca="false">(X147+1000*2*($A148-$A147)/(W148+X147))</f>
        <v>64.9358720009836</v>
      </c>
      <c r="Y148" s="31" t="n">
        <f aca="false">IF(V148=-9.81,0,(Diagramme!E$3/1000000-Diagramme!E$1/1000000)*Diagramme!E$2*100000/(Diagramme!E$3/1000000-Diagramme!E$1/1000000+$A148*(Diagramme!E$4/1000)^2*PI()/4)/100000)</f>
        <v>3.4798804277054</v>
      </c>
      <c r="Z148" s="30" t="n">
        <f aca="false">IF(V148&lt;0,Diagramme!E$6,(Diagramme!E$8*1000*(Diagramme!E$1/1000000-$A148*(Diagramme!E$4/1000)^2*PI()/4)+Diagramme!E$6/1000)*1000)</f>
        <v>201.32747257589</v>
      </c>
      <c r="AA148" s="32" t="n">
        <f aca="false">(0.601*Diagramme!E$7*(Diagramme!E$5/1000)^2*PI()/4*W147^2)</f>
        <v>1.85375753321346</v>
      </c>
    </row>
    <row r="149" customFormat="false" ht="12.75" hidden="false" customHeight="false" outlineLevel="0" collapsed="false">
      <c r="A149" s="26" t="n">
        <f aca="false">A148+A$3</f>
        <v>1.47</v>
      </c>
      <c r="B149" s="30" t="n">
        <f aca="false">IF(Diagramme!B$9&lt;$A149,-9.81-(0.601*Diagramme!B$7*(Diagramme!B$5/1000)^2*PI()/4*C148^2)/H148*1000,(Diagramme!B$3/1000000-Diagramme!B$1/1000000)*Diagramme!B$2*100000/(Diagramme!B$3/1000000-Diagramme!B$1/1000000+$A149*(Diagramme!B$4/1000)^2*PI()/4)*(Diagramme!B$4/1000)^2*PI()/4/(Diagramme!B$8*1000*(Diagramme!B$1/1000000-$A149*(Diagramme!B$4/1000)^2*PI()/4)+Diagramme!B$6/1000)-9.81-(0.601*Diagramme!B$7*(Diagramme!B$5/1000)^2*PI()/4*C148^2)/H148*1000)</f>
        <v>-46.6687004672971</v>
      </c>
      <c r="C149" s="30" t="n">
        <f aca="false">IF((C148^2+2*B149*($A149-$A148))&lt;0,0,SQRT(C148^2+2*B149*($A149-$A148)))</f>
        <v>50.3068153334852</v>
      </c>
      <c r="D149" s="30" t="n">
        <f aca="false">0.98*SQRT(2*G149*100000/(Diagramme!$B$8*1000))</f>
        <v>33.2805902945051</v>
      </c>
      <c r="E149" s="30" t="str">
        <f aca="false">IF(D149&gt;C149,B149,"x")</f>
        <v>x</v>
      </c>
      <c r="F149" s="30" t="n">
        <f aca="false">(F148+1000*2*($A149-$A148)/(C149+F148))</f>
        <v>57.5408042208479</v>
      </c>
      <c r="G149" s="31" t="n">
        <f aca="false">IF(B149=-9.81,0,(Diagramme!B$3/1000000-Diagramme!B$1/1000000)*Diagramme!B$2*100000/(Diagramme!B$3/1000000-Diagramme!B$1/1000000+$A149*(Diagramme!B$4/1000)^2*PI()/4)/100000)</f>
        <v>5.76633533085541</v>
      </c>
      <c r="H149" s="30" t="n">
        <f aca="false">IF(B149&lt;0,Diagramme!B$6,(Diagramme!B$8*1000*(Diagramme!B$1/1000000-$A149*(Diagramme!B$4/1000)^2*PI()/4)+Diagramme!B$6/1000)*1000)</f>
        <v>83</v>
      </c>
      <c r="I149" s="32" t="n">
        <f aca="false">(0.601*Diagramme!B$7*(Diagramme!B$5/1000)^2*PI()/4*C148^2)</f>
        <v>3.05927213878566</v>
      </c>
      <c r="J149" s="30" t="n">
        <f aca="false">IF(Diagramme!C$9&lt;$A149,-9.81-(0.601*Diagramme!C$7*(Diagramme!C$5/1000)^2*PI()/4*K148^2)/N148*1000,(Diagramme!C$3/1000000-Diagramme!C$1/1000000)*Diagramme!C$2*100000/(Diagramme!C$3/1000000-Diagramme!C$1/1000000+$A149*(Diagramme!C$4/1000)^2*PI()/4)*(Diagramme!C$4/1000)^2*PI()/4/(Diagramme!C$8*1000*(Diagramme!C$1/1000000-$A149*(Diagramme!C$4/1000)^2*PI()/4)+Diagramme!C$6/1000)-9.81-(0.601*Diagramme!C$7*(Diagramme!C$5/1000)^2*PI()/4*K148^2)/N148*1000)</f>
        <v>-28.0331895960217</v>
      </c>
      <c r="K149" s="30" t="n">
        <f aca="false">IF((K148^2+2*J149*($A149-$A148))&lt;0,0,SQRT(K148^2+2*J149*($A149-$A148)))</f>
        <v>35.3713630957858</v>
      </c>
      <c r="L149" s="30" t="n">
        <f aca="false">(L148+1000*2*($A149-$A148)/(K149+L148))</f>
        <v>63.0663870907963</v>
      </c>
      <c r="M149" s="31" t="n">
        <f aca="false">IF(J149=-9.81,0,(Diagramme!C$3/1000000-Diagramme!C$1/1000000)*Diagramme!C$2*100000/(Diagramme!C$3/1000000-Diagramme!C$1/1000000+$A149*(Diagramme!C$4/1000)^2*PI()/4)/100000)</f>
        <v>2.88316766542771</v>
      </c>
      <c r="N149" s="30" t="n">
        <f aca="false">IF(J149&lt;0,Diagramme!C$6,(Diagramme!C$8*1000*(Diagramme!C$1/1000000-$A149*(Diagramme!C$4/1000)^2*PI()/4)+Diagramme!C$6/1000)*1000)</f>
        <v>83</v>
      </c>
      <c r="O149" s="32" t="n">
        <f aca="false">(0.601*Diagramme!C$7*(Diagramme!C$5/1000)^2*PI()/4*K148^2)</f>
        <v>1.5125247364698</v>
      </c>
      <c r="P149" s="30" t="n">
        <f aca="false">IF(Diagramme!D$9&lt;$A149,-9.81-(0.601*Diagramme!D$7*(Diagramme!D$5/1000)^2*PI()/4*Q148^2)/T148*1000,(Diagramme!D$3/1000000-Diagramme!D$1/1000000)*Diagramme!D$2*100000/(Diagramme!D$3/1000000-Diagramme!D$1/1000000+$A149*(Diagramme!D$4/1000)^2*PI()/4)*(Diagramme!D$4/1000)^2*PI()/4/(Diagramme!D$8*1000*(Diagramme!D$1/1000000-$A149*(Diagramme!D$4/1000)^2*PI()/4)+Diagramme!D$6/1000)-9.81-(0.601*Diagramme!D$7*(Diagramme!D$5/1000)^2*PI()/4*Q148^2)/T148*1000)</f>
        <v>1072.22546870826</v>
      </c>
      <c r="Q149" s="30" t="n">
        <f aca="false">IF((Q148^2+2*P149*($A149-$A148))&lt;0,0,SQRT(Q148^2+2*P149*($A149-$A148)))</f>
        <v>43.4404797590199</v>
      </c>
      <c r="R149" s="30" t="n">
        <f aca="false">(R148+1000*2*($A149-$A148)/(Q149+R148))</f>
        <v>60.0549194182682</v>
      </c>
      <c r="S149" s="31" t="n">
        <f aca="false">IF(P149=-9.81,0,(Diagramme!D$3/1000000-Diagramme!D$1/1000000)*Diagramme!D$2*100000/(Diagramme!D$3/1000000-Diagramme!D$1/1000000+$A149*(Diagramme!D$4/1000)^2*PI()/4)/100000)</f>
        <v>6.94529827480402</v>
      </c>
      <c r="T149" s="30" t="n">
        <f aca="false">IF(P149&lt;0,Diagramme!D$6,(Diagramme!D$8*1000*(Diagramme!D$1/1000000-$A149*(Diagramme!D$4/1000)^2*PI()/4)+Diagramme!D$6/1000)*1000)</f>
        <v>198.1858799223</v>
      </c>
      <c r="U149" s="32" t="n">
        <f aca="false">(0.601*Diagramme!D$7*(Diagramme!D$5/1000)^2*PI()/4*Q148^2)</f>
        <v>3.80825438957072</v>
      </c>
      <c r="V149" s="30" t="n">
        <f aca="false">IF(Diagramme!E$9&lt;$A149,-9.81-(0.601*Diagramme!E$7*(Diagramme!E$5/1000)^2*PI()/4*W148^2)/Z148*1000,(Diagramme!E$3/1000000-Diagramme!E$1/1000000)*Diagramme!E$2*100000/(Diagramme!E$3/1000000-Diagramme!E$1/1000000+$A149*(Diagramme!E$4/1000)^2*PI()/4)*(Diagramme!E$4/1000)^2*PI()/4/(Diagramme!E$8*1000*(Diagramme!E$1/1000000-$A149*(Diagramme!E$4/1000)^2*PI()/4)+Diagramme!E$6/1000)-9.81-(0.601*Diagramme!E$7*(Diagramme!E$5/1000)^2*PI()/4*W148^2)/Z148*1000)</f>
        <v>531.351636868859</v>
      </c>
      <c r="W149" s="30" t="n">
        <f aca="false">IF((W148^2+2*V149*($A149-$A148))&lt;0,0,SQRT(W148^2+2*V149*($A149-$A148)))</f>
        <v>30.4835942435622</v>
      </c>
      <c r="X149" s="30" t="n">
        <f aca="false">(X148+1000*2*($A149-$A148)/(W149+X148))</f>
        <v>65.1454728380784</v>
      </c>
      <c r="Y149" s="31" t="n">
        <f aca="false">IF(V149=-9.81,0,(Diagramme!E$3/1000000-Diagramme!E$1/1000000)*Diagramme!E$2*100000/(Diagramme!E$3/1000000-Diagramme!E$1/1000000+$A149*(Diagramme!E$4/1000)^2*PI()/4)/100000)</f>
        <v>3.47264913740201</v>
      </c>
      <c r="Z149" s="30" t="n">
        <f aca="false">IF(V149&lt;0,Diagramme!E$6,(Diagramme!E$8*1000*(Diagramme!E$1/1000000-$A149*(Diagramme!E$4/1000)^2*PI()/4)+Diagramme!E$6/1000)*1000)</f>
        <v>198.1858799223</v>
      </c>
      <c r="AA149" s="32" t="n">
        <f aca="false">(0.601*Diagramme!E$7*(Diagramme!E$5/1000)^2*PI()/4*W148^2)</f>
        <v>1.8751556651981</v>
      </c>
    </row>
    <row r="150" customFormat="false" ht="12.75" hidden="false" customHeight="false" outlineLevel="0" collapsed="false">
      <c r="A150" s="26" t="n">
        <f aca="false">A149+A$3</f>
        <v>1.48</v>
      </c>
      <c r="B150" s="30" t="n">
        <f aca="false">IF(Diagramme!B$9&lt;$A150,-9.81-(0.601*Diagramme!B$7*(Diagramme!B$5/1000)^2*PI()/4*C149^2)/H149*1000,(Diagramme!B$3/1000000-Diagramme!B$1/1000000)*Diagramme!B$2*100000/(Diagramme!B$3/1000000-Diagramme!B$1/1000000+$A150*(Diagramme!B$4/1000)^2*PI()/4)*(Diagramme!B$4/1000)^2*PI()/4/(Diagramme!B$8*1000*(Diagramme!B$1/1000000-$A150*(Diagramme!B$4/1000)^2*PI()/4)+Diagramme!B$6/1000)-9.81-(0.601*Diagramme!B$7*(Diagramme!B$5/1000)^2*PI()/4*C149^2)/H149*1000)</f>
        <v>-46.6551116415474</v>
      </c>
      <c r="C150" s="30" t="n">
        <f aca="false">IF((C149^2+2*B150*($A150-$A149))&lt;0,0,SQRT(C149^2+2*B150*($A150-$A149)))</f>
        <v>50.2975403649577</v>
      </c>
      <c r="D150" s="30" t="n">
        <f aca="false">0.98*SQRT(2*G150*100000/(Diagramme!$B$8*1000))</f>
        <v>33.2327687837163</v>
      </c>
      <c r="E150" s="30" t="str">
        <f aca="false">IF(D150&gt;C150,B150,"x")</f>
        <v>x</v>
      </c>
      <c r="F150" s="30" t="n">
        <f aca="false">(F149+1000*2*($A150-$A149)/(C150+F149))</f>
        <v>57.7262670084752</v>
      </c>
      <c r="G150" s="31" t="n">
        <f aca="false">IF(B150=-9.81,0,(Diagramme!B$3/1000000-Diagramme!B$1/1000000)*Diagramme!B$2*100000/(Diagramme!B$3/1000000-Diagramme!B$1/1000000+$A150*(Diagramme!B$4/1000)^2*PI()/4)/100000)</f>
        <v>5.74977572382313</v>
      </c>
      <c r="H150" s="30" t="n">
        <f aca="false">IF(B150&lt;0,Diagramme!B$6,(Diagramme!B$8*1000*(Diagramme!B$1/1000000-$A150*(Diagramme!B$4/1000)^2*PI()/4)+Diagramme!B$6/1000)*1000)</f>
        <v>83</v>
      </c>
      <c r="I150" s="32" t="n">
        <f aca="false">(0.601*Diagramme!B$7*(Diagramme!B$5/1000)^2*PI()/4*C149^2)</f>
        <v>3.05814426624843</v>
      </c>
      <c r="J150" s="30" t="n">
        <f aca="false">IF(Diagramme!C$9&lt;$A150,-9.81-(0.601*Diagramme!C$7*(Diagramme!C$5/1000)^2*PI()/4*K149^2)/N149*1000,(Diagramme!C$3/1000000-Diagramme!C$1/1000000)*Diagramme!C$2*100000/(Diagramme!C$3/1000000-Diagramme!C$1/1000000+$A150*(Diagramme!C$4/1000)^2*PI()/4)*(Diagramme!C$4/1000)^2*PI()/4/(Diagramme!C$8*1000*(Diagramme!C$1/1000000-$A150*(Diagramme!C$4/1000)^2*PI()/4)+Diagramme!C$6/1000)-9.81-(0.601*Diagramme!C$7*(Diagramme!C$5/1000)^2*PI()/4*K149^2)/N149*1000)</f>
        <v>-28.0250269918605</v>
      </c>
      <c r="K150" s="30" t="n">
        <f aca="false">IF((K149^2+2*J150*($A150-$A149))&lt;0,0,SQRT(K149^2+2*J150*($A150-$A149)))</f>
        <v>35.3634391245263</v>
      </c>
      <c r="L150" s="30" t="n">
        <f aca="false">(L149+1000*2*($A150-$A149)/(K150+L149))</f>
        <v>63.2695775338663</v>
      </c>
      <c r="M150" s="31" t="n">
        <f aca="false">IF(J150=-9.81,0,(Diagramme!C$3/1000000-Diagramme!C$1/1000000)*Diagramme!C$2*100000/(Diagramme!C$3/1000000-Diagramme!C$1/1000000+$A150*(Diagramme!C$4/1000)^2*PI()/4)/100000)</f>
        <v>2.87488786191157</v>
      </c>
      <c r="N150" s="30" t="n">
        <f aca="false">IF(J150&lt;0,Diagramme!C$6,(Diagramme!C$8*1000*(Diagramme!C$1/1000000-$A150*(Diagramme!C$4/1000)^2*PI()/4)+Diagramme!C$6/1000)*1000)</f>
        <v>83</v>
      </c>
      <c r="O150" s="32" t="n">
        <f aca="false">(0.601*Diagramme!C$7*(Diagramme!C$5/1000)^2*PI()/4*K149^2)</f>
        <v>1.51184724032443</v>
      </c>
      <c r="P150" s="30" t="n">
        <f aca="false">IF(Diagramme!D$9&lt;$A150,-9.81-(0.601*Diagramme!D$7*(Diagramme!D$5/1000)^2*PI()/4*Q149^2)/T149*1000,(Diagramme!D$3/1000000-Diagramme!D$1/1000000)*Diagramme!D$2*100000/(Diagramme!D$3/1000000-Diagramme!D$1/1000000+$A150*(Diagramme!D$4/1000)^2*PI()/4)*(Diagramme!D$4/1000)^2*PI()/4/(Diagramme!D$8*1000*(Diagramme!D$1/1000000-$A150*(Diagramme!D$4/1000)^2*PI()/4)+Diagramme!D$6/1000)-9.81-(0.601*Diagramme!D$7*(Diagramme!D$5/1000)^2*PI()/4*Q149^2)/T149*1000)</f>
        <v>1087.1180125503</v>
      </c>
      <c r="Q150" s="30" t="n">
        <f aca="false">IF((Q149^2+2*P150*($A150-$A149))&lt;0,0,SQRT(Q149^2+2*P150*($A150-$A149)))</f>
        <v>43.6900176464238</v>
      </c>
      <c r="R150" s="30" t="n">
        <f aca="false">(R149+1000*2*($A150-$A149)/(Q150+R149))</f>
        <v>60.2476999101733</v>
      </c>
      <c r="S150" s="31" t="n">
        <f aca="false">IF(P150=-9.81,0,(Diagramme!D$3/1000000-Diagramme!D$1/1000000)*Diagramme!D$2*100000/(Diagramme!D$3/1000000-Diagramme!D$1/1000000+$A150*(Diagramme!D$4/1000)^2*PI()/4)/100000)</f>
        <v>6.93089567685759</v>
      </c>
      <c r="T150" s="30" t="n">
        <f aca="false">IF(P150&lt;0,Diagramme!D$6,(Diagramme!D$8*1000*(Diagramme!D$1/1000000-$A150*(Diagramme!D$4/1000)^2*PI()/4)+Diagramme!D$6/1000)*1000)</f>
        <v>195.04428726871</v>
      </c>
      <c r="U150" s="32" t="n">
        <f aca="false">(0.601*Diagramme!D$7*(Diagramme!D$5/1000)^2*PI()/4*Q149^2)</f>
        <v>3.85202840325447</v>
      </c>
      <c r="V150" s="30" t="n">
        <f aca="false">IF(Diagramme!E$9&lt;$A150,-9.81-(0.601*Diagramme!E$7*(Diagramme!E$5/1000)^2*PI()/4*W149^2)/Z149*1000,(Diagramme!E$3/1000000-Diagramme!E$1/1000000)*Diagramme!E$2*100000/(Diagramme!E$3/1000000-Diagramme!E$1/1000000+$A150*(Diagramme!E$4/1000)^2*PI()/4)*(Diagramme!E$4/1000)^2*PI()/4/(Diagramme!E$8*1000*(Diagramme!E$1/1000000-$A150*(Diagramme!E$4/1000)^2*PI()/4)+Diagramme!E$6/1000)-9.81-(0.601*Diagramme!E$7*(Diagramme!E$5/1000)^2*PI()/4*W149^2)/Z149*1000)</f>
        <v>538.801170660519</v>
      </c>
      <c r="W150" s="30" t="n">
        <f aca="false">IF((W149^2+2*V150*($A150-$A149))&lt;0,0,SQRT(W149^2+2*V150*($A150-$A149)))</f>
        <v>30.659835965304</v>
      </c>
      <c r="X150" s="30" t="n">
        <f aca="false">(X149+1000*2*($A150-$A149)/(W150+X149))</f>
        <v>65.3542295369483</v>
      </c>
      <c r="Y150" s="31" t="n">
        <f aca="false">IF(V150=-9.81,0,(Diagramme!E$3/1000000-Diagramme!E$1/1000000)*Diagramme!E$2*100000/(Diagramme!E$3/1000000-Diagramme!E$1/1000000+$A150*(Diagramme!E$4/1000)^2*PI()/4)/100000)</f>
        <v>3.46544783842879</v>
      </c>
      <c r="Z150" s="30" t="n">
        <f aca="false">IF(V150&lt;0,Diagramme!E$6,(Diagramme!E$8*1000*(Diagramme!E$1/1000000-$A150*(Diagramme!E$4/1000)^2*PI()/4)+Diagramme!E$6/1000)*1000)</f>
        <v>195.04428726871</v>
      </c>
      <c r="AA150" s="32" t="n">
        <f aca="false">(0.601*Diagramme!E$7*(Diagramme!E$5/1000)^2*PI()/4*W149^2)</f>
        <v>1.89684829841936</v>
      </c>
    </row>
    <row r="151" customFormat="false" ht="12.75" hidden="false" customHeight="false" outlineLevel="0" collapsed="false">
      <c r="A151" s="26" t="n">
        <f aca="false">A150+A$3</f>
        <v>1.49</v>
      </c>
      <c r="B151" s="30" t="n">
        <f aca="false">IF(Diagramme!B$9&lt;$A151,-9.81-(0.601*Diagramme!B$7*(Diagramme!B$5/1000)^2*PI()/4*C150^2)/H150*1000,(Diagramme!B$3/1000000-Diagramme!B$1/1000000)*Diagramme!B$2*100000/(Diagramme!B$3/1000000-Diagramme!B$1/1000000+$A151*(Diagramme!B$4/1000)^2*PI()/4)*(Diagramme!B$4/1000)^2*PI()/4/(Diagramme!B$8*1000*(Diagramme!B$1/1000000-$A151*(Diagramme!B$4/1000)^2*PI()/4)+Diagramme!B$6/1000)-9.81-(0.601*Diagramme!B$7*(Diagramme!B$5/1000)^2*PI()/4*C150^2)/H150*1000)</f>
        <v>-46.6415267725435</v>
      </c>
      <c r="C151" s="30" t="n">
        <f aca="false">IF((C150^2+2*B151*($A151-$A150))&lt;0,0,SQRT(C150^2+2*B151*($A151-$A150)))</f>
        <v>50.2882663871911</v>
      </c>
      <c r="D151" s="30" t="n">
        <f aca="false">0.98*SQRT(2*G151*100000/(Diagramme!$B$8*1000))</f>
        <v>33.1851528291676</v>
      </c>
      <c r="E151" s="30" t="str">
        <f aca="false">IF(D151&gt;C151,B151,"x")</f>
        <v>x</v>
      </c>
      <c r="F151" s="30" t="n">
        <f aca="false">(F150+1000*2*($A151-$A150)/(C151+F150))</f>
        <v>57.9114272769248</v>
      </c>
      <c r="G151" s="31" t="n">
        <f aca="false">IF(B151=-9.81,0,(Diagramme!B$3/1000000-Diagramme!B$1/1000000)*Diagramme!B$2*100000/(Diagramme!B$3/1000000-Diagramme!B$1/1000000+$A151*(Diagramme!B$4/1000)^2*PI()/4)/100000)</f>
        <v>5.73331095530616</v>
      </c>
      <c r="H151" s="30" t="n">
        <f aca="false">IF(B151&lt;0,Diagramme!B$6,(Diagramme!B$8*1000*(Diagramme!B$1/1000000-$A151*(Diagramme!B$4/1000)^2*PI()/4)+Diagramme!B$6/1000)*1000)</f>
        <v>83</v>
      </c>
      <c r="I151" s="32" t="n">
        <f aca="false">(0.601*Diagramme!B$7*(Diagramme!B$5/1000)^2*PI()/4*C150^2)</f>
        <v>3.05701672212111</v>
      </c>
      <c r="J151" s="30" t="n">
        <f aca="false">IF(Diagramme!C$9&lt;$A151,-9.81-(0.601*Diagramme!C$7*(Diagramme!C$5/1000)^2*PI()/4*K150^2)/N150*1000,(Diagramme!C$3/1000000-Diagramme!C$1/1000000)*Diagramme!C$2*100000/(Diagramme!C$3/1000000-Diagramme!C$1/1000000+$A151*(Diagramme!C$4/1000)^2*PI()/4)*(Diagramme!C$4/1000)^2*PI()/4/(Diagramme!C$8*1000*(Diagramme!C$1/1000000-$A151*(Diagramme!C$4/1000)^2*PI()/4)+Diagramme!C$6/1000)-9.81-(0.601*Diagramme!C$7*(Diagramme!C$5/1000)^2*PI()/4*K150^2)/N150*1000)</f>
        <v>-28.0168667644574</v>
      </c>
      <c r="K151" s="30" t="n">
        <f aca="false">IF((K150^2+2*J151*($A151-$A150))&lt;0,0,SQRT(K150^2+2*J151*($A151-$A150)))</f>
        <v>35.3555156853749</v>
      </c>
      <c r="L151" s="30" t="n">
        <f aca="false">(L150+1000*2*($A151-$A150)/(K151+L150))</f>
        <v>63.4723656818637</v>
      </c>
      <c r="M151" s="31" t="n">
        <f aca="false">IF(J151=-9.81,0,(Diagramme!C$3/1000000-Diagramme!C$1/1000000)*Diagramme!C$2*100000/(Diagramme!C$3/1000000-Diagramme!C$1/1000000+$A151*(Diagramme!C$4/1000)^2*PI()/4)/100000)</f>
        <v>2.86665547765308</v>
      </c>
      <c r="N151" s="30" t="n">
        <f aca="false">IF(J151&lt;0,Diagramme!C$6,(Diagramme!C$8*1000*(Diagramme!C$1/1000000-$A151*(Diagramme!C$4/1000)^2*PI()/4)+Diagramme!C$6/1000)*1000)</f>
        <v>83</v>
      </c>
      <c r="O151" s="32" t="n">
        <f aca="false">(0.601*Diagramme!C$7*(Diagramme!C$5/1000)^2*PI()/4*K150^2)</f>
        <v>1.51116994144996</v>
      </c>
      <c r="P151" s="30" t="n">
        <f aca="false">IF(Diagramme!D$9&lt;$A151,-9.81-(0.601*Diagramme!D$7*(Diagramme!D$5/1000)^2*PI()/4*Q150^2)/T150*1000,(Diagramme!D$3/1000000-Diagramme!D$1/1000000)*Diagramme!D$2*100000/(Diagramme!D$3/1000000-Diagramme!D$1/1000000+$A151*(Diagramme!D$4/1000)^2*PI()/4)*(Diagramme!D$4/1000)^2*PI()/4/(Diagramme!D$8*1000*(Diagramme!D$1/1000000-$A151*(Diagramme!D$4/1000)^2*PI()/4)+Diagramme!D$6/1000)-9.81-(0.601*Diagramme!D$7*(Diagramme!D$5/1000)^2*PI()/4*Q150^2)/T150*1000)</f>
        <v>1102.50507692443</v>
      </c>
      <c r="Q151" s="30" t="n">
        <f aca="false">IF((Q150^2+2*P151*($A151-$A150))&lt;0,0,SQRT(Q150^2+2*P151*($A151-$A150)))</f>
        <v>43.9416402001941</v>
      </c>
      <c r="R151" s="30" t="n">
        <f aca="false">(R150+1000*2*($A151-$A150)/(Q151+R150))</f>
        <v>60.4396581275765</v>
      </c>
      <c r="S151" s="31" t="n">
        <f aca="false">IF(P151=-9.81,0,(Diagramme!D$3/1000000-Diagramme!D$1/1000000)*Diagramme!D$2*100000/(Diagramme!D$3/1000000-Diagramme!D$1/1000000+$A151*(Diagramme!D$4/1000)^2*PI()/4)/100000)</f>
        <v>6.91655268918218</v>
      </c>
      <c r="T151" s="30" t="n">
        <f aca="false">IF(P151&lt;0,Diagramme!D$6,(Diagramme!D$8*1000*(Diagramme!D$1/1000000-$A151*(Diagramme!D$4/1000)^2*PI()/4)+Diagramme!D$6/1000)*1000)</f>
        <v>191.90269461512</v>
      </c>
      <c r="U151" s="32" t="n">
        <f aca="false">(0.601*Diagramme!D$7*(Diagramme!D$5/1000)^2*PI()/4*Q150^2)</f>
        <v>3.89641041072027</v>
      </c>
      <c r="V151" s="30" t="n">
        <f aca="false">IF(Diagramme!E$9&lt;$A151,-9.81-(0.601*Diagramme!E$7*(Diagramme!E$5/1000)^2*PI()/4*W150^2)/Z150*1000,(Diagramme!E$3/1000000-Diagramme!E$1/1000000)*Diagramme!E$2*100000/(Diagramme!E$3/1000000-Diagramme!E$1/1000000+$A151*(Diagramme!E$4/1000)^2*PI()/4)*(Diagramme!E$4/1000)^2*PI()/4/(Diagramme!E$8*1000*(Diagramme!E$1/1000000-$A151*(Diagramme!E$4/1000)^2*PI()/4)+Diagramme!E$6/1000)-9.81-(0.601*Diagramme!E$7*(Diagramme!E$5/1000)^2*PI()/4*W150^2)/Z150*1000)</f>
        <v>546.498069113853</v>
      </c>
      <c r="W151" s="30" t="n">
        <f aca="false">IF((W150^2+2*V151*($A151-$A150))&lt;0,0,SQRT(W150^2+2*V151*($A151-$A150)))</f>
        <v>30.8375664215194</v>
      </c>
      <c r="X151" s="30" t="n">
        <f aca="false">(X150+1000*2*($A151-$A150)/(W151+X150))</f>
        <v>65.5621474763184</v>
      </c>
      <c r="Y151" s="31" t="n">
        <f aca="false">IF(V151=-9.81,0,(Diagramme!E$3/1000000-Diagramme!E$1/1000000)*Diagramme!E$2*100000/(Diagramme!E$3/1000000-Diagramme!E$1/1000000+$A151*(Diagramme!E$4/1000)^2*PI()/4)/100000)</f>
        <v>3.45827634459109</v>
      </c>
      <c r="Z151" s="30" t="n">
        <f aca="false">IF(V151&lt;0,Diagramme!E$6,(Diagramme!E$8*1000*(Diagramme!E$1/1000000-$A151*(Diagramme!E$4/1000)^2*PI()/4)+Diagramme!E$6/1000)*1000)</f>
        <v>191.90269461512</v>
      </c>
      <c r="AA151" s="32" t="n">
        <f aca="false">(0.601*Diagramme!E$7*(Diagramme!E$5/1000)^2*PI()/4*W150^2)</f>
        <v>1.91884506169876</v>
      </c>
    </row>
    <row r="152" customFormat="false" ht="12.75" hidden="false" customHeight="false" outlineLevel="0" collapsed="false">
      <c r="A152" s="26" t="n">
        <f aca="false">A151+A$3</f>
        <v>1.5</v>
      </c>
      <c r="B152" s="30" t="n">
        <f aca="false">IF(Diagramme!B$9&lt;$A152,-9.81-(0.601*Diagramme!B$7*(Diagramme!B$5/1000)^2*PI()/4*C151^2)/H151*1000,(Diagramme!B$3/1000000-Diagramme!B$1/1000000)*Diagramme!B$2*100000/(Diagramme!B$3/1000000-Diagramme!B$1/1000000+$A152*(Diagramme!B$4/1000)^2*PI()/4)*(Diagramme!B$4/1000)^2*PI()/4/(Diagramme!B$8*1000*(Diagramme!B$1/1000000-$A152*(Diagramme!B$4/1000)^2*PI()/4)+Diagramme!B$6/1000)-9.81-(0.601*Diagramme!B$7*(Diagramme!B$5/1000)^2*PI()/4*C151^2)/H151*1000)</f>
        <v>-46.6279458591333</v>
      </c>
      <c r="C152" s="30" t="n">
        <f aca="false">IF((C151^2+2*B152*($A152-$A151))&lt;0,0,SQRT(C151^2+2*B152*($A152-$A151)))</f>
        <v>50.278993399947</v>
      </c>
      <c r="D152" s="30" t="n">
        <f aca="false">0.98*SQRT(2*G152*100000/(Diagramme!$B$8*1000))</f>
        <v>33.1377409624596</v>
      </c>
      <c r="E152" s="30" t="str">
        <f aca="false">IF(D152&gt;C152,B152,"x")</f>
        <v>x</v>
      </c>
      <c r="F152" s="30" t="n">
        <f aca="false">(F151+1000*2*($A152-$A151)/(C152+F151))</f>
        <v>58.0962865267075</v>
      </c>
      <c r="G152" s="31" t="n">
        <f aca="false">IF(B152=-9.81,0,(Diagramme!B$3/1000000-Diagramme!B$1/1000000)*Diagramme!B$2*100000/(Diagramme!B$3/1000000-Diagramme!B$1/1000000+$A152*(Diagramme!B$4/1000)^2*PI()/4)/100000)</f>
        <v>5.71694021290645</v>
      </c>
      <c r="H152" s="30" t="n">
        <f aca="false">IF(B152&lt;0,Diagramme!B$6,(Diagramme!B$8*1000*(Diagramme!B$1/1000000-$A152*(Diagramme!B$4/1000)^2*PI()/4)+Diagramme!B$6/1000)*1000)</f>
        <v>83</v>
      </c>
      <c r="I152" s="32" t="n">
        <f aca="false">(0.601*Diagramme!B$7*(Diagramme!B$5/1000)^2*PI()/4*C151^2)</f>
        <v>3.05588950630806</v>
      </c>
      <c r="J152" s="30" t="n">
        <f aca="false">IF(Diagramme!C$9&lt;$A152,-9.81-(0.601*Diagramme!C$7*(Diagramme!C$5/1000)^2*PI()/4*K151^2)/N151*1000,(Diagramme!C$3/1000000-Diagramme!C$1/1000000)*Diagramme!C$2*100000/(Diagramme!C$3/1000000-Diagramme!C$1/1000000+$A152*(Diagramme!C$4/1000)^2*PI()/4)*(Diagramme!C$4/1000)^2*PI()/4/(Diagramme!C$8*1000*(Diagramme!C$1/1000000-$A152*(Diagramme!C$4/1000)^2*PI()/4)+Diagramme!C$6/1000)-9.81-(0.601*Diagramme!C$7*(Diagramme!C$5/1000)^2*PI()/4*K151^2)/N151*1000)</f>
        <v>-28.0087089131201</v>
      </c>
      <c r="K152" s="30" t="n">
        <f aca="false">IF((K151^2+2*J152*($A152-$A151))&lt;0,0,SQRT(K151^2+2*J152*($A152-$A151)))</f>
        <v>35.3475927780171</v>
      </c>
      <c r="L152" s="30" t="n">
        <f aca="false">(L151+1000*2*($A152-$A151)/(K152+L151))</f>
        <v>63.6747539474702</v>
      </c>
      <c r="M152" s="31" t="n">
        <f aca="false">IF(J152=-9.81,0,(Diagramme!C$3/1000000-Diagramme!C$1/1000000)*Diagramme!C$2*100000/(Diagramme!C$3/1000000-Diagramme!C$1/1000000+$A152*(Diagramme!C$4/1000)^2*PI()/4)/100000)</f>
        <v>2.85847010645322</v>
      </c>
      <c r="N152" s="30" t="n">
        <f aca="false">IF(J152&lt;0,Diagramme!C$6,(Diagramme!C$8*1000*(Diagramme!C$1/1000000-$A152*(Diagramme!C$4/1000)^2*PI()/4)+Diagramme!C$6/1000)*1000)</f>
        <v>83</v>
      </c>
      <c r="O152" s="32" t="n">
        <f aca="false">(0.601*Diagramme!C$7*(Diagramme!C$5/1000)^2*PI()/4*K151^2)</f>
        <v>1.51049283978897</v>
      </c>
      <c r="P152" s="30" t="n">
        <f aca="false">IF(Diagramme!D$9&lt;$A152,-9.81-(0.601*Diagramme!D$7*(Diagramme!D$5/1000)^2*PI()/4*Q151^2)/T151*1000,(Diagramme!D$3/1000000-Diagramme!D$1/1000000)*Diagramme!D$2*100000/(Diagramme!D$3/1000000-Diagramme!D$1/1000000+$A152*(Diagramme!D$4/1000)^2*PI()/4)*(Diagramme!D$4/1000)^2*PI()/4/(Diagramme!D$8*1000*(Diagramme!D$1/1000000-$A152*(Diagramme!D$4/1000)^2*PI()/4)+Diagramme!D$6/1000)-9.81-(0.601*Diagramme!D$7*(Diagramme!D$5/1000)^2*PI()/4*Q151^2)/T151*1000)</f>
        <v>1118.41120266288</v>
      </c>
      <c r="Q152" s="30" t="n">
        <f aca="false">IF((Q151^2+2*P152*($A152-$A151))&lt;0,0,SQRT(Q151^2+2*P152*($A152-$A151)))</f>
        <v>44.1954292606891</v>
      </c>
      <c r="R152" s="30" t="n">
        <f aca="false">(R151+1000*2*($A152-$A151)/(Q152+R151))</f>
        <v>60.6307985996611</v>
      </c>
      <c r="S152" s="31" t="n">
        <f aca="false">IF(P152=-9.81,0,(Diagramme!D$3/1000000-Diagramme!D$1/1000000)*Diagramme!D$2*100000/(Diagramme!D$3/1000000-Diagramme!D$1/1000000+$A152*(Diagramme!D$4/1000)^2*PI()/4)/100000)</f>
        <v>6.9022689424646</v>
      </c>
      <c r="T152" s="30" t="n">
        <f aca="false">IF(P152&lt;0,Diagramme!D$6,(Diagramme!D$8*1000*(Diagramme!D$1/1000000-$A152*(Diagramme!D$4/1000)^2*PI()/4)+Diagramme!D$6/1000)*1000)</f>
        <v>188.761101961531</v>
      </c>
      <c r="U152" s="32" t="n">
        <f aca="false">(0.601*Diagramme!D$7*(Diagramme!D$5/1000)^2*PI()/4*Q151^2)</f>
        <v>3.94142060095745</v>
      </c>
      <c r="V152" s="30" t="n">
        <f aca="false">IF(Diagramme!E$9&lt;$A152,-9.81-(0.601*Diagramme!E$7*(Diagramme!E$5/1000)^2*PI()/4*W151^2)/Z151*1000,(Diagramme!E$3/1000000-Diagramme!E$1/1000000)*Diagramme!E$2*100000/(Diagramme!E$3/1000000-Diagramme!E$1/1000000+$A152*(Diagramme!E$4/1000)^2*PI()/4)*(Diagramme!E$4/1000)^2*PI()/4/(Diagramme!E$8*1000*(Diagramme!E$1/1000000-$A152*(Diagramme!E$4/1000)^2*PI()/4)+Diagramme!E$6/1000)-9.81-(0.601*Diagramme!E$7*(Diagramme!E$5/1000)^2*PI()/4*W151^2)/Z151*1000)</f>
        <v>554.454607749874</v>
      </c>
      <c r="W152" s="30" t="n">
        <f aca="false">IF((W151^2+2*V152*($A152-$A151))&lt;0,0,SQRT(W151^2+2*V152*($A152-$A151)))</f>
        <v>31.0168437297643</v>
      </c>
      <c r="X152" s="30" t="n">
        <f aca="false">(X151+1000*2*($A152-$A151)/(W152+X151))</f>
        <v>65.7692318509866</v>
      </c>
      <c r="Y152" s="31" t="n">
        <f aca="false">IF(V152=-9.81,0,(Diagramme!E$3/1000000-Diagramme!E$1/1000000)*Diagramme!E$2*100000/(Diagramme!E$3/1000000-Diagramme!E$1/1000000+$A152*(Diagramme!E$4/1000)^2*PI()/4)/100000)</f>
        <v>3.4511344712323</v>
      </c>
      <c r="Z152" s="30" t="n">
        <f aca="false">IF(V152&lt;0,Diagramme!E$6,(Diagramme!E$8*1000*(Diagramme!E$1/1000000-$A152*(Diagramme!E$4/1000)^2*PI()/4)+Diagramme!E$6/1000)*1000)</f>
        <v>188.761101961531</v>
      </c>
      <c r="AA152" s="32" t="n">
        <f aca="false">(0.601*Diagramme!E$7*(Diagramme!E$5/1000)^2*PI()/4*W151^2)</f>
        <v>1.94115605379295</v>
      </c>
    </row>
    <row r="153" customFormat="false" ht="12.75" hidden="false" customHeight="false" outlineLevel="0" collapsed="false">
      <c r="A153" s="26" t="n">
        <f aca="false">A152+A$3</f>
        <v>1.51</v>
      </c>
      <c r="B153" s="30" t="n">
        <f aca="false">IF(Diagramme!B$9&lt;$A153,-9.81-(0.601*Diagramme!B$7*(Diagramme!B$5/1000)^2*PI()/4*C152^2)/H152*1000,(Diagramme!B$3/1000000-Diagramme!B$1/1000000)*Diagramme!B$2*100000/(Diagramme!B$3/1000000-Diagramme!B$1/1000000+$A153*(Diagramme!B$4/1000)^2*PI()/4)*(Diagramme!B$4/1000)^2*PI()/4/(Diagramme!B$8*1000*(Diagramme!B$1/1000000-$A153*(Diagramme!B$4/1000)^2*PI()/4)+Diagramme!B$6/1000)-9.81-(0.601*Diagramme!B$7*(Diagramme!B$5/1000)^2*PI()/4*C152^2)/H152*1000)</f>
        <v>-46.614368900165</v>
      </c>
      <c r="C153" s="30" t="n">
        <f aca="false">IF((C152^2+2*B153*($A153-$A152))&lt;0,0,SQRT(C152^2+2*B153*($A153-$A152)))</f>
        <v>50.2697214029868</v>
      </c>
      <c r="D153" s="30" t="n">
        <f aca="false">0.98*SQRT(2*G153*100000/(Diagramme!$B$8*1000))</f>
        <v>33.0905317298364</v>
      </c>
      <c r="E153" s="30" t="str">
        <f aca="false">IF(D153&gt;C153,B153,"x")</f>
        <v>x</v>
      </c>
      <c r="F153" s="30" t="n">
        <f aca="false">(F152+1000*2*($A153-$A152)/(C153+F152))</f>
        <v>58.2808462459599</v>
      </c>
      <c r="G153" s="31" t="n">
        <f aca="false">IF(B153=-9.81,0,(Diagramme!B$3/1000000-Diagramme!B$1/1000000)*Diagramme!B$2*100000/(Diagramme!B$3/1000000-Diagramme!B$1/1000000+$A153*(Diagramme!B$4/1000)^2*PI()/4)/100000)</f>
        <v>5.7006626934783</v>
      </c>
      <c r="H153" s="30" t="n">
        <f aca="false">IF(B153&lt;0,Diagramme!B$6,(Diagramme!B$8*1000*(Diagramme!B$1/1000000-$A153*(Diagramme!B$4/1000)^2*PI()/4)+Diagramme!B$6/1000)*1000)</f>
        <v>83</v>
      </c>
      <c r="I153" s="32" t="n">
        <f aca="false">(0.601*Diagramme!B$7*(Diagramme!B$5/1000)^2*PI()/4*C152^2)</f>
        <v>3.05476261871369</v>
      </c>
      <c r="J153" s="30" t="n">
        <f aca="false">IF(Diagramme!C$9&lt;$A153,-9.81-(0.601*Diagramme!C$7*(Diagramme!C$5/1000)^2*PI()/4*K152^2)/N152*1000,(Diagramme!C$3/1000000-Diagramme!C$1/1000000)*Diagramme!C$2*100000/(Diagramme!C$3/1000000-Diagramme!C$1/1000000+$A153*(Diagramme!C$4/1000)^2*PI()/4)*(Diagramme!C$4/1000)^2*PI()/4/(Diagramme!C$8*1000*(Diagramme!C$1/1000000-$A153*(Diagramme!C$4/1000)^2*PI()/4)+Diagramme!C$6/1000)-9.81-(0.601*Diagramme!C$7*(Diagramme!C$5/1000)^2*PI()/4*K152^2)/N152*1000)</f>
        <v>-28.0005534371569</v>
      </c>
      <c r="K153" s="30" t="n">
        <f aca="false">IF((K152^2+2*J153*($A153-$A152))&lt;0,0,SQRT(K152^2+2*J153*($A153-$A152)))</f>
        <v>35.3396704021385</v>
      </c>
      <c r="L153" s="30" t="n">
        <f aca="false">(L152+1000*2*($A153-$A152)/(K153+L152))</f>
        <v>63.8767447193337</v>
      </c>
      <c r="M153" s="31" t="n">
        <f aca="false">IF(J153=-9.81,0,(Diagramme!C$3/1000000-Diagramme!C$1/1000000)*Diagramme!C$2*100000/(Diagramme!C$3/1000000-Diagramme!C$1/1000000+$A153*(Diagramme!C$4/1000)^2*PI()/4)/100000)</f>
        <v>2.85033134673915</v>
      </c>
      <c r="N153" s="30" t="n">
        <f aca="false">IF(J153&lt;0,Diagramme!C$6,(Diagramme!C$8*1000*(Diagramme!C$1/1000000-$A153*(Diagramme!C$4/1000)^2*PI()/4)+Diagramme!C$6/1000)*1000)</f>
        <v>83</v>
      </c>
      <c r="O153" s="32" t="n">
        <f aca="false">(0.601*Diagramme!C$7*(Diagramme!C$5/1000)^2*PI()/4*K152^2)</f>
        <v>1.50981593528402</v>
      </c>
      <c r="P153" s="30" t="n">
        <f aca="false">IF(Diagramme!D$9&lt;$A153,-9.81-(0.601*Diagramme!D$7*(Diagramme!D$5/1000)^2*PI()/4*Q152^2)/T152*1000,(Diagramme!D$3/1000000-Diagramme!D$1/1000000)*Diagramme!D$2*100000/(Diagramme!D$3/1000000-Diagramme!D$1/1000000+$A153*(Diagramme!D$4/1000)^2*PI()/4)*(Diagramme!D$4/1000)^2*PI()/4/(Diagramme!D$8*1000*(Diagramme!D$1/1000000-$A153*(Diagramme!D$4/1000)^2*PI()/4)+Diagramme!D$6/1000)-9.81-(0.601*Diagramme!D$7*(Diagramme!D$5/1000)^2*PI()/4*Q152^2)/T152*1000)</f>
        <v>1134.8625884298</v>
      </c>
      <c r="Q153" s="30" t="n">
        <f aca="false">IF((Q152^2+2*P153*($A153-$A152))&lt;0,0,SQRT(Q152^2+2*P153*($A153-$A152)))</f>
        <v>44.4514703840623</v>
      </c>
      <c r="R153" s="30" t="n">
        <f aca="false">(R152+1000*2*($A153-$A152)/(Q153+R152))</f>
        <v>60.8211256661912</v>
      </c>
      <c r="S153" s="31" t="n">
        <f aca="false">IF(P153=-9.81,0,(Diagramme!D$3/1000000-Diagramme!D$1/1000000)*Diagramme!D$2*100000/(Diagramme!D$3/1000000-Diagramme!D$1/1000000+$A153*(Diagramme!D$4/1000)^2*PI()/4)/100000)</f>
        <v>6.88804407043616</v>
      </c>
      <c r="T153" s="30" t="n">
        <f aca="false">IF(P153&lt;0,Diagramme!D$6,(Diagramme!D$8*1000*(Diagramme!D$1/1000000-$A153*(Diagramme!D$4/1000)^2*PI()/4)+Diagramme!D$6/1000)*1000)</f>
        <v>185.619509307941</v>
      </c>
      <c r="U153" s="32" t="n">
        <f aca="false">(0.601*Diagramme!D$7*(Diagramme!D$5/1000)^2*PI()/4*Q152^2)</f>
        <v>3.98708016484414</v>
      </c>
      <c r="V153" s="30" t="n">
        <f aca="false">IF(Diagramme!E$9&lt;$A153,-9.81-(0.601*Diagramme!E$7*(Diagramme!E$5/1000)^2*PI()/4*W152^2)/Z152*1000,(Diagramme!E$3/1000000-Diagramme!E$1/1000000)*Diagramme!E$2*100000/(Diagramme!E$3/1000000-Diagramme!E$1/1000000+$A153*(Diagramme!E$4/1000)^2*PI()/4)*(Diagramme!E$4/1000)^2*PI()/4/(Diagramme!E$8*1000*(Diagramme!E$1/1000000-$A153*(Diagramme!E$4/1000)^2*PI()/4)+Diagramme!E$6/1000)-9.81-(0.601*Diagramme!E$7*(Diagramme!E$5/1000)^2*PI()/4*W152^2)/Z152*1000)</f>
        <v>562.683891344295</v>
      </c>
      <c r="W153" s="30" t="n">
        <f aca="false">IF((W152^2+2*V153*($A153-$A152))&lt;0,0,SQRT(W152^2+2*V153*($A153-$A152)))</f>
        <v>31.197728647828</v>
      </c>
      <c r="X153" s="30" t="n">
        <f aca="false">(X152+1000*2*($A153-$A152)/(W153+X152))</f>
        <v>65.9754876714962</v>
      </c>
      <c r="Y153" s="31" t="n">
        <f aca="false">IF(V153=-9.81,0,(Diagramme!E$3/1000000-Diagramme!E$1/1000000)*Diagramme!E$2*100000/(Diagramme!E$3/1000000-Diagramme!E$1/1000000+$A153*(Diagramme!E$4/1000)^2*PI()/4)/100000)</f>
        <v>3.44402203521808</v>
      </c>
      <c r="Z153" s="30" t="n">
        <f aca="false">IF(V153&lt;0,Diagramme!E$6,(Diagramme!E$8*1000*(Diagramme!E$1/1000000-$A153*(Diagramme!E$4/1000)^2*PI()/4)+Diagramme!E$6/1000)*1000)</f>
        <v>185.619509307941</v>
      </c>
      <c r="AA153" s="32" t="n">
        <f aca="false">(0.601*Diagramme!E$7*(Diagramme!E$5/1000)^2*PI()/4*W152^2)</f>
        <v>1.9637918746114</v>
      </c>
    </row>
    <row r="154" customFormat="false" ht="12.75" hidden="false" customHeight="false" outlineLevel="0" collapsed="false">
      <c r="A154" s="26" t="n">
        <f aca="false">A153+A$3</f>
        <v>1.52</v>
      </c>
      <c r="B154" s="30" t="n">
        <f aca="false">IF(Diagramme!B$9&lt;$A154,-9.81-(0.601*Diagramme!B$7*(Diagramme!B$5/1000)^2*PI()/4*C153^2)/H153*1000,(Diagramme!B$3/1000000-Diagramme!B$1/1000000)*Diagramme!B$2*100000/(Diagramme!B$3/1000000-Diagramme!B$1/1000000+$A154*(Diagramme!B$4/1000)^2*PI()/4)*(Diagramme!B$4/1000)^2*PI()/4/(Diagramme!B$8*1000*(Diagramme!B$1/1000000-$A154*(Diagramme!B$4/1000)^2*PI()/4)+Diagramme!B$6/1000)-9.81-(0.601*Diagramme!B$7*(Diagramme!B$5/1000)^2*PI()/4*C153^2)/H153*1000)</f>
        <v>-46.6007958944872</v>
      </c>
      <c r="C154" s="30" t="n">
        <f aca="false">IF((C153^2+2*B154*($A154-$A153))&lt;0,0,SQRT(C153^2+2*B154*($A154-$A153)))</f>
        <v>50.2604503960721</v>
      </c>
      <c r="D154" s="30" t="n">
        <f aca="false">0.98*SQRT(2*G154*100000/(Diagramme!$B$8*1000))</f>
        <v>33.0435236919987</v>
      </c>
      <c r="E154" s="30" t="str">
        <f aca="false">IF(D154&gt;C154,B154,"x")</f>
        <v>x</v>
      </c>
      <c r="F154" s="30" t="n">
        <f aca="false">(F153+1000*2*($A154-$A153)/(C154+F153))</f>
        <v>58.4651079105865</v>
      </c>
      <c r="G154" s="31" t="n">
        <f aca="false">IF(B154=-9.81,0,(Diagramme!B$3/1000000-Diagramme!B$1/1000000)*Diagramme!B$2*100000/(Diagramme!B$3/1000000-Diagramme!B$1/1000000+$A154*(Diagramme!B$4/1000)^2*PI()/4)/100000)</f>
        <v>5.68447760299707</v>
      </c>
      <c r="H154" s="30" t="n">
        <f aca="false">IF(B154&lt;0,Diagramme!B$6,(Diagramme!B$8*1000*(Diagramme!B$1/1000000-$A154*(Diagramme!B$4/1000)^2*PI()/4)+Diagramme!B$6/1000)*1000)</f>
        <v>83</v>
      </c>
      <c r="I154" s="32" t="n">
        <f aca="false">(0.601*Diagramme!B$7*(Diagramme!B$5/1000)^2*PI()/4*C153^2)</f>
        <v>3.05363605924244</v>
      </c>
      <c r="J154" s="30" t="n">
        <f aca="false">IF(Diagramme!C$9&lt;$A154,-9.81-(0.601*Diagramme!C$7*(Diagramme!C$5/1000)^2*PI()/4*K153^2)/N153*1000,(Diagramme!C$3/1000000-Diagramme!C$1/1000000)*Diagramme!C$2*100000/(Diagramme!C$3/1000000-Diagramme!C$1/1000000+$A154*(Diagramme!C$4/1000)^2*PI()/4)*(Diagramme!C$4/1000)^2*PI()/4/(Diagramme!C$8*1000*(Diagramme!C$1/1000000-$A154*(Diagramme!C$4/1000)^2*PI()/4)+Diagramme!C$6/1000)-9.81-(0.601*Diagramme!C$7*(Diagramme!C$5/1000)^2*PI()/4*K153^2)/N153*1000)</f>
        <v>-27.9924003358761</v>
      </c>
      <c r="K154" s="30" t="n">
        <f aca="false">IF((K153^2+2*J154*($A154-$A153))&lt;0,0,SQRT(K153^2+2*J154*($A154-$A153)))</f>
        <v>35.3317485574245</v>
      </c>
      <c r="L154" s="30" t="n">
        <f aca="false">(L153+1000*2*($A154-$A153)/(K154+L153))</f>
        <v>64.0783403624024</v>
      </c>
      <c r="M154" s="31" t="n">
        <f aca="false">IF(J154=-9.81,0,(Diagramme!C$3/1000000-Diagramme!C$1/1000000)*Diagramme!C$2*100000/(Diagramme!C$3/1000000-Diagramme!C$1/1000000+$A154*(Diagramme!C$4/1000)^2*PI()/4)/100000)</f>
        <v>2.84223880149854</v>
      </c>
      <c r="N154" s="30" t="n">
        <f aca="false">IF(J154&lt;0,Diagramme!C$6,(Diagramme!C$8*1000*(Diagramme!C$1/1000000-$A154*(Diagramme!C$4/1000)^2*PI()/4)+Diagramme!C$6/1000)*1000)</f>
        <v>83</v>
      </c>
      <c r="O154" s="32" t="n">
        <f aca="false">(0.601*Diagramme!C$7*(Diagramme!C$5/1000)^2*PI()/4*K153^2)</f>
        <v>1.50913922787771</v>
      </c>
      <c r="P154" s="30" t="n">
        <f aca="false">IF(Diagramme!D$9&lt;$A154,-9.81-(0.601*Diagramme!D$7*(Diagramme!D$5/1000)^2*PI()/4*Q153^2)/T153*1000,(Diagramme!D$3/1000000-Diagramme!D$1/1000000)*Diagramme!D$2*100000/(Diagramme!D$3/1000000-Diagramme!D$1/1000000+$A154*(Diagramme!D$4/1000)^2*PI()/4)*(Diagramme!D$4/1000)^2*PI()/4/(Diagramme!D$8*1000*(Diagramme!D$1/1000000-$A154*(Diagramme!D$4/1000)^2*PI()/4)+Diagramme!D$6/1000)-9.81-(0.601*Diagramme!D$7*(Diagramme!D$5/1000)^2*PI()/4*Q153^2)/T153*1000)</f>
        <v>1151.8872331725</v>
      </c>
      <c r="Q154" s="30" t="n">
        <f aca="false">IF((Q153^2+2*P154*($A154-$A153))&lt;0,0,SQRT(Q153^2+2*P154*($A154-$A153)))</f>
        <v>44.7098530971487</v>
      </c>
      <c r="R154" s="30" t="n">
        <f aca="false">(R153+1000*2*($A154-$A153)/(Q154+R153))</f>
        <v>61.0106434763581</v>
      </c>
      <c r="S154" s="31" t="n">
        <f aca="false">IF(P154=-9.81,0,(Diagramme!D$3/1000000-Diagramme!D$1/1000000)*Diagramme!D$2*100000/(Diagramme!D$3/1000000-Diagramme!D$1/1000000+$A154*(Diagramme!D$4/1000)^2*PI()/4)/100000)</f>
        <v>6.8738777098413</v>
      </c>
      <c r="T154" s="30" t="n">
        <f aca="false">IF(P154&lt;0,Diagramme!D$6,(Diagramme!D$8*1000*(Diagramme!D$1/1000000-$A154*(Diagramme!D$4/1000)^2*PI()/4)+Diagramme!D$6/1000)*1000)</f>
        <v>182.477916654351</v>
      </c>
      <c r="U154" s="32" t="n">
        <f aca="false">(0.601*Diagramme!D$7*(Diagramme!D$5/1000)^2*PI()/4*Q153^2)</f>
        <v>4.03341136282898</v>
      </c>
      <c r="V154" s="30" t="n">
        <f aca="false">IF(Diagramme!E$9&lt;$A154,-9.81-(0.601*Diagramme!E$7*(Diagramme!E$5/1000)^2*PI()/4*W153^2)/Z153*1000,(Diagramme!E$3/1000000-Diagramme!E$1/1000000)*Diagramme!E$2*100000/(Diagramme!E$3/1000000-Diagramme!E$1/1000000+$A154*(Diagramme!E$4/1000)^2*PI()/4)*(Diagramme!E$4/1000)^2*PI()/4/(Diagramme!E$8*1000*(Diagramme!E$1/1000000-$A154*(Diagramme!E$4/1000)^2*PI()/4)+Diagramme!E$6/1000)-9.81-(0.601*Diagramme!E$7*(Diagramme!E$5/1000)^2*PI()/4*W153^2)/Z153*1000)</f>
        <v>571.199925181747</v>
      </c>
      <c r="W154" s="30" t="n">
        <f aca="false">IF((W153^2+2*V154*($A154-$A153))&lt;0,0,SQRT(W153^2+2*V154*($A154-$A153)))</f>
        <v>31.3802847547173</v>
      </c>
      <c r="X154" s="30" t="n">
        <f aca="false">(X153+1000*2*($A154-$A153)/(W154+X153))</f>
        <v>66.1809197635189</v>
      </c>
      <c r="Y154" s="31" t="n">
        <f aca="false">IF(V154=-9.81,0,(Diagramme!E$3/1000000-Diagramme!E$1/1000000)*Diagramme!E$2*100000/(Diagramme!E$3/1000000-Diagramme!E$1/1000000+$A154*(Diagramme!E$4/1000)^2*PI()/4)/100000)</f>
        <v>3.43693885492065</v>
      </c>
      <c r="Z154" s="30" t="n">
        <f aca="false">IF(V154&lt;0,Diagramme!E$6,(Diagramme!E$8*1000*(Diagramme!E$1/1000000-$A154*(Diagramme!E$4/1000)^2*PI()/4)+Diagramme!E$6/1000)*1000)</f>
        <v>182.477916654351</v>
      </c>
      <c r="AA154" s="32" t="n">
        <f aca="false">(0.601*Diagramme!E$7*(Diagramme!E$5/1000)^2*PI()/4*W153^2)</f>
        <v>1.98676365907107</v>
      </c>
    </row>
    <row r="155" customFormat="false" ht="12.75" hidden="false" customHeight="false" outlineLevel="0" collapsed="false">
      <c r="A155" s="26" t="n">
        <f aca="false">A154+A$3</f>
        <v>1.53</v>
      </c>
      <c r="B155" s="30" t="n">
        <f aca="false">IF(Diagramme!B$9&lt;$A155,-9.81-(0.601*Diagramme!B$7*(Diagramme!B$5/1000)^2*PI()/4*C154^2)/H154*1000,(Diagramme!B$3/1000000-Diagramme!B$1/1000000)*Diagramme!B$2*100000/(Diagramme!B$3/1000000-Diagramme!B$1/1000000+$A155*(Diagramme!B$4/1000)^2*PI()/4)*(Diagramme!B$4/1000)^2*PI()/4/(Diagramme!B$8*1000*(Diagramme!B$1/1000000-$A155*(Diagramme!B$4/1000)^2*PI()/4)+Diagramme!B$6/1000)-9.81-(0.601*Diagramme!B$7*(Diagramme!B$5/1000)^2*PI()/4*C154^2)/H154*1000)</f>
        <v>-46.5872268409488</v>
      </c>
      <c r="C155" s="30" t="n">
        <f aca="false">IF((C154^2+2*B155*($A155-$A154))&lt;0,0,SQRT(C154^2+2*B155*($A155-$A154)))</f>
        <v>50.2511803789643</v>
      </c>
      <c r="D155" s="30" t="n">
        <f aca="false">0.98*SQRT(2*G155*100000/(Diagramme!$B$8*1000))</f>
        <v>32.9967154239188</v>
      </c>
      <c r="E155" s="30" t="str">
        <f aca="false">IF(D155&gt;C155,B155,"x")</f>
        <v>x</v>
      </c>
      <c r="F155" s="30" t="n">
        <f aca="false">(F154+1000*2*($A155-$A154)/(C155+F154))</f>
        <v>58.6490729844008</v>
      </c>
      <c r="G155" s="31" t="n">
        <f aca="false">IF(B155=-9.81,0,(Diagramme!B$3/1000000-Diagramme!B$1/1000000)*Diagramme!B$2*100000/(Diagramme!B$3/1000000-Diagramme!B$1/1000000+$A155*(Diagramme!B$4/1000)^2*PI()/4)/100000)</f>
        <v>5.66838415643004</v>
      </c>
      <c r="H155" s="30" t="n">
        <f aca="false">IF(B155&lt;0,Diagramme!B$6,(Diagramme!B$8*1000*(Diagramme!B$1/1000000-$A155*(Diagramme!B$4/1000)^2*PI()/4)+Diagramme!B$6/1000)*1000)</f>
        <v>83</v>
      </c>
      <c r="I155" s="32" t="n">
        <f aca="false">(0.601*Diagramme!B$7*(Diagramme!B$5/1000)^2*PI()/4*C154^2)</f>
        <v>3.05250982779875</v>
      </c>
      <c r="J155" s="30" t="n">
        <f aca="false">IF(Diagramme!C$9&lt;$A155,-9.81-(0.601*Diagramme!C$7*(Diagramme!C$5/1000)^2*PI()/4*K154^2)/N154*1000,(Diagramme!C$3/1000000-Diagramme!C$1/1000000)*Diagramme!C$2*100000/(Diagramme!C$3/1000000-Diagramme!C$1/1000000+$A155*(Diagramme!C$4/1000)^2*PI()/4)*(Diagramme!C$4/1000)^2*PI()/4/(Diagramme!C$8*1000*(Diagramme!C$1/1000000-$A155*(Diagramme!C$4/1000)^2*PI()/4)+Diagramme!C$6/1000)-9.81-(0.601*Diagramme!C$7*(Diagramme!C$5/1000)^2*PI()/4*K154^2)/N154*1000)</f>
        <v>-27.9842496085862</v>
      </c>
      <c r="K155" s="30" t="n">
        <f aca="false">IF((K154^2+2*J155*($A155-$A154))&lt;0,0,SQRT(K154^2+2*J155*($A155-$A154)))</f>
        <v>35.3238272435603</v>
      </c>
      <c r="L155" s="30" t="n">
        <f aca="false">(L154+1000*2*($A155-$A154)/(K155+L154))</f>
        <v>64.2795432182524</v>
      </c>
      <c r="M155" s="31" t="n">
        <f aca="false">IF(J155=-9.81,0,(Diagramme!C$3/1000000-Diagramme!C$1/1000000)*Diagramme!C$2*100000/(Diagramme!C$3/1000000-Diagramme!C$1/1000000+$A155*(Diagramme!C$4/1000)^2*PI()/4)/100000)</f>
        <v>2.83419207821502</v>
      </c>
      <c r="N155" s="30" t="n">
        <f aca="false">IF(J155&lt;0,Diagramme!C$6,(Diagramme!C$8*1000*(Diagramme!C$1/1000000-$A155*(Diagramme!C$4/1000)^2*PI()/4)+Diagramme!C$6/1000)*1000)</f>
        <v>83</v>
      </c>
      <c r="O155" s="32" t="n">
        <f aca="false">(0.601*Diagramme!C$7*(Diagramme!C$5/1000)^2*PI()/4*K154^2)</f>
        <v>1.50846271751266</v>
      </c>
      <c r="P155" s="30" t="n">
        <f aca="false">IF(Diagramme!D$9&lt;$A155,-9.81-(0.601*Diagramme!D$7*(Diagramme!D$5/1000)^2*PI()/4*Q154^2)/T154*1000,(Diagramme!D$3/1000000-Diagramme!D$1/1000000)*Diagramme!D$2*100000/(Diagramme!D$3/1000000-Diagramme!D$1/1000000+$A155*(Diagramme!D$4/1000)^2*PI()/4)*(Diagramme!D$4/1000)^2*PI()/4/(Diagramme!D$8*1000*(Diagramme!D$1/1000000-$A155*(Diagramme!D$4/1000)^2*PI()/4)+Diagramme!D$6/1000)-9.81-(0.601*Diagramme!D$7*(Diagramme!D$5/1000)^2*PI()/4*Q154^2)/T154*1000)</f>
        <v>1169.51509352606</v>
      </c>
      <c r="Q155" s="30" t="n">
        <f aca="false">IF((Q154^2+2*P155*($A155-$A154))&lt;0,0,SQRT(Q154^2+2*P155*($A155-$A154)))</f>
        <v>44.97067117399</v>
      </c>
      <c r="R155" s="30" t="n">
        <f aca="false">(R154+1000*2*($A155-$A154)/(Q155+R154))</f>
        <v>61.1993559872944</v>
      </c>
      <c r="S155" s="31" t="n">
        <f aca="false">IF(P155=-9.81,0,(Diagramme!D$3/1000000-Diagramme!D$1/1000000)*Diagramme!D$2*100000/(Diagramme!D$3/1000000-Diagramme!D$1/1000000+$A155*(Diagramme!D$4/1000)^2*PI()/4)/100000)</f>
        <v>6.85976950040671</v>
      </c>
      <c r="T155" s="30" t="n">
        <f aca="false">IF(P155&lt;0,Diagramme!D$6,(Diagramme!D$8*1000*(Diagramme!D$1/1000000-$A155*(Diagramme!D$4/1000)^2*PI()/4)+Diagramme!D$6/1000)*1000)</f>
        <v>179.336324000761</v>
      </c>
      <c r="U155" s="32" t="n">
        <f aca="false">(0.601*Diagramme!D$7*(Diagramme!D$5/1000)^2*PI()/4*Q154^2)</f>
        <v>4.08043759842827</v>
      </c>
      <c r="V155" s="30" t="n">
        <f aca="false">IF(Diagramme!E$9&lt;$A155,-9.81-(0.601*Diagramme!E$7*(Diagramme!E$5/1000)^2*PI()/4*W154^2)/Z154*1000,(Diagramme!E$3/1000000-Diagramme!E$1/1000000)*Diagramme!E$2*100000/(Diagramme!E$3/1000000-Diagramme!E$1/1000000+$A155*(Diagramme!E$4/1000)^2*PI()/4)*(Diagramme!E$4/1000)^2*PI()/4/(Diagramme!E$8*1000*(Diagramme!E$1/1000000-$A155*(Diagramme!E$4/1000)^2*PI()/4)+Diagramme!E$6/1000)-9.81-(0.601*Diagramme!E$7*(Diagramme!E$5/1000)^2*PI()/4*W154^2)/Z154*1000)</f>
        <v>580.017693789619</v>
      </c>
      <c r="W155" s="30" t="n">
        <f aca="false">IF((W154^2+2*V155*($A155-$A154))&lt;0,0,SQRT(W154^2+2*V155*($A155-$A154)))</f>
        <v>31.5645786470045</v>
      </c>
      <c r="X155" s="30" t="n">
        <f aca="false">(X154+1000*2*($A155-$A154)/(W155+X154))</f>
        <v>66.3855327669331</v>
      </c>
      <c r="Y155" s="31" t="n">
        <f aca="false">IF(V155=-9.81,0,(Diagramme!E$3/1000000-Diagramme!E$1/1000000)*Diagramme!E$2*100000/(Diagramme!E$3/1000000-Diagramme!E$1/1000000+$A155*(Diagramme!E$4/1000)^2*PI()/4)/100000)</f>
        <v>3.42988475020336</v>
      </c>
      <c r="Z155" s="30" t="n">
        <f aca="false">IF(V155&lt;0,Diagramme!E$6,(Diagramme!E$8*1000*(Diagramme!E$1/1000000-$A155*(Diagramme!E$4/1000)^2*PI()/4)+Diagramme!E$6/1000)*1000)</f>
        <v>179.336324000761</v>
      </c>
      <c r="AA155" s="32" t="n">
        <f aca="false">(0.601*Diagramme!E$7*(Diagramme!E$5/1000)^2*PI()/4*W154^2)</f>
        <v>2.01008311385999</v>
      </c>
    </row>
    <row r="156" customFormat="false" ht="12.75" hidden="false" customHeight="false" outlineLevel="0" collapsed="false">
      <c r="A156" s="26" t="n">
        <f aca="false">A155+A$3</f>
        <v>1.54</v>
      </c>
      <c r="B156" s="30" t="n">
        <f aca="false">IF(Diagramme!B$9&lt;$A156,-9.81-(0.601*Diagramme!B$7*(Diagramme!B$5/1000)^2*PI()/4*C155^2)/H155*1000,(Diagramme!B$3/1000000-Diagramme!B$1/1000000)*Diagramme!B$2*100000/(Diagramme!B$3/1000000-Diagramme!B$1/1000000+$A156*(Diagramme!B$4/1000)^2*PI()/4)*(Diagramme!B$4/1000)^2*PI()/4/(Diagramme!B$8*1000*(Diagramme!B$1/1000000-$A156*(Diagramme!B$4/1000)^2*PI()/4)+Diagramme!B$6/1000)-9.81-(0.601*Diagramme!B$7*(Diagramme!B$5/1000)^2*PI()/4*C155^2)/H155*1000)</f>
        <v>-46.573661738399</v>
      </c>
      <c r="C156" s="30" t="n">
        <f aca="false">IF((C155^2+2*B156*($A156-$A155))&lt;0,0,SQRT(C155^2+2*B156*($A156-$A155)))</f>
        <v>50.2419113514249</v>
      </c>
      <c r="D156" s="30" t="n">
        <f aca="false">0.98*SQRT(2*G156*100000/(Diagramme!$B$8*1000))</f>
        <v>32.95010551466</v>
      </c>
      <c r="E156" s="30" t="str">
        <f aca="false">IF(D156&gt;C156,B156,"x")</f>
        <v>x</v>
      </c>
      <c r="F156" s="30" t="n">
        <f aca="false">(F155+1000*2*($A156-$A155)/(C156+F155))</f>
        <v>58.8327429192626</v>
      </c>
      <c r="G156" s="31" t="n">
        <f aca="false">IF(B156=-9.81,0,(Diagramme!B$3/1000000-Diagramme!B$1/1000000)*Diagramme!B$2*100000/(Diagramme!B$3/1000000-Diagramme!B$1/1000000+$A156*(Diagramme!B$4/1000)^2*PI()/4)/100000)</f>
        <v>5.65238157760947</v>
      </c>
      <c r="H156" s="30" t="n">
        <f aca="false">IF(B156&lt;0,Diagramme!B$6,(Diagramme!B$8*1000*(Diagramme!B$1/1000000-$A156*(Diagramme!B$4/1000)^2*PI()/4)+Diagramme!B$6/1000)*1000)</f>
        <v>83</v>
      </c>
      <c r="I156" s="32" t="n">
        <f aca="false">(0.601*Diagramme!B$7*(Diagramme!B$5/1000)^2*PI()/4*C155^2)</f>
        <v>3.05138392428712</v>
      </c>
      <c r="J156" s="30" t="n">
        <f aca="false">IF(Diagramme!C$9&lt;$A156,-9.81-(0.601*Diagramme!C$7*(Diagramme!C$5/1000)^2*PI()/4*K155^2)/N155*1000,(Diagramme!C$3/1000000-Diagramme!C$1/1000000)*Diagramme!C$2*100000/(Diagramme!C$3/1000000-Diagramme!C$1/1000000+$A156*(Diagramme!C$4/1000)^2*PI()/4)*(Diagramme!C$4/1000)^2*PI()/4/(Diagramme!C$8*1000*(Diagramme!C$1/1000000-$A156*(Diagramme!C$4/1000)^2*PI()/4)+Diagramme!C$6/1000)-9.81-(0.601*Diagramme!C$7*(Diagramme!C$5/1000)^2*PI()/4*K155^2)/N155*1000)</f>
        <v>-27.9761012545961</v>
      </c>
      <c r="K156" s="30" t="n">
        <f aca="false">IF((K155^2+2*J156*($A156-$A155))&lt;0,0,SQRT(K155^2+2*J156*($A156-$A155)))</f>
        <v>35.3159064602312</v>
      </c>
      <c r="L156" s="30" t="n">
        <f aca="false">(L155+1000*2*($A156-$A155)/(K156+L155))</f>
        <v>64.4803556054103</v>
      </c>
      <c r="M156" s="31" t="n">
        <f aca="false">IF(J156=-9.81,0,(Diagramme!C$3/1000000-Diagramme!C$1/1000000)*Diagramme!C$2*100000/(Diagramme!C$3/1000000-Diagramme!C$1/1000000+$A156*(Diagramme!C$4/1000)^2*PI()/4)/100000)</f>
        <v>2.82619078880473</v>
      </c>
      <c r="N156" s="30" t="n">
        <f aca="false">IF(J156&lt;0,Diagramme!C$6,(Diagramme!C$8*1000*(Diagramme!C$1/1000000-$A156*(Diagramme!C$4/1000)^2*PI()/4)+Diagramme!C$6/1000)*1000)</f>
        <v>83</v>
      </c>
      <c r="O156" s="32" t="n">
        <f aca="false">(0.601*Diagramme!C$7*(Diagramme!C$5/1000)^2*PI()/4*K155^2)</f>
        <v>1.50778640413147</v>
      </c>
      <c r="P156" s="30" t="n">
        <f aca="false">IF(Diagramme!D$9&lt;$A156,-9.81-(0.601*Diagramme!D$7*(Diagramme!D$5/1000)^2*PI()/4*Q155^2)/T155*1000,(Diagramme!D$3/1000000-Diagramme!D$1/1000000)*Diagramme!D$2*100000/(Diagramme!D$3/1000000-Diagramme!D$1/1000000+$A156*(Diagramme!D$4/1000)^2*PI()/4)*(Diagramme!D$4/1000)^2*PI()/4/(Diagramme!D$8*1000*(Diagramme!D$1/1000000-$A156*(Diagramme!D$4/1000)^2*PI()/4)+Diagramme!D$6/1000)-9.81-(0.601*Diagramme!D$7*(Diagramme!D$5/1000)^2*PI()/4*Q155^2)/T155*1000)</f>
        <v>1187.77825803589</v>
      </c>
      <c r="Q156" s="30" t="n">
        <f aca="false">IF((Q155^2+2*P156*($A156-$A155))&lt;0,0,SQRT(Q155^2+2*P156*($A156-$A155)))</f>
        <v>45.2340229362795</v>
      </c>
      <c r="R156" s="30" t="n">
        <f aca="false">(R155+1000*2*($A156-$A155)/(Q156+R155))</f>
        <v>61.3872669622374</v>
      </c>
      <c r="S156" s="31" t="n">
        <f aca="false">IF(P156=-9.81,0,(Diagramme!D$3/1000000-Diagramme!D$1/1000000)*Diagramme!D$2*100000/(Diagramme!D$3/1000000-Diagramme!D$1/1000000+$A156*(Diagramme!D$4/1000)^2*PI()/4)/100000)</f>
        <v>6.84571908481079</v>
      </c>
      <c r="T156" s="30" t="n">
        <f aca="false">IF(P156&lt;0,Diagramme!D$6,(Diagramme!D$8*1000*(Diagramme!D$1/1000000-$A156*(Diagramme!D$4/1000)^2*PI()/4)+Diagramme!D$6/1000)*1000)</f>
        <v>176.194731347172</v>
      </c>
      <c r="U156" s="32" t="n">
        <f aca="false">(0.601*Diagramme!D$7*(Diagramme!D$5/1000)^2*PI()/4*Q155^2)</f>
        <v>4.12818349814939</v>
      </c>
      <c r="V156" s="30" t="n">
        <f aca="false">IF(Diagramme!E$9&lt;$A156,-9.81-(0.601*Diagramme!E$7*(Diagramme!E$5/1000)^2*PI()/4*W155^2)/Z155*1000,(Diagramme!E$3/1000000-Diagramme!E$1/1000000)*Diagramme!E$2*100000/(Diagramme!E$3/1000000-Diagramme!E$1/1000000+$A156*(Diagramme!E$4/1000)^2*PI()/4)*(Diagramme!E$4/1000)^2*PI()/4/(Diagramme!E$8*1000*(Diagramme!E$1/1000000-$A156*(Diagramme!E$4/1000)^2*PI()/4)+Diagramme!E$6/1000)-9.81-(0.601*Diagramme!E$7*(Diagramme!E$5/1000)^2*PI()/4*W155^2)/Z155*1000)</f>
        <v>589.153248084192</v>
      </c>
      <c r="W156" s="30" t="n">
        <f aca="false">IF((W155^2+2*V156*($A156-$A155))&lt;0,0,SQRT(W155^2+2*V156*($A156-$A155)))</f>
        <v>31.7506801521577</v>
      </c>
      <c r="X156" s="30" t="n">
        <f aca="false">(X155+1000*2*($A156-$A155)/(W156+X155))</f>
        <v>66.5893311345804</v>
      </c>
      <c r="Y156" s="31" t="n">
        <f aca="false">IF(V156=-9.81,0,(Diagramme!E$3/1000000-Diagramme!E$1/1000000)*Diagramme!E$2*100000/(Diagramme!E$3/1000000-Diagramme!E$1/1000000+$A156*(Diagramme!E$4/1000)^2*PI()/4)/100000)</f>
        <v>3.42285954240539</v>
      </c>
      <c r="Z156" s="30" t="n">
        <f aca="false">IF(V156&lt;0,Diagramme!E$6,(Diagramme!E$8*1000*(Diagramme!E$1/1000000-$A156*(Diagramme!E$4/1000)^2*PI()/4)+Diagramme!E$6/1000)*1000)</f>
        <v>176.194731347172</v>
      </c>
      <c r="AA156" s="32" t="n">
        <f aca="false">(0.601*Diagramme!E$7*(Diagramme!E$5/1000)^2*PI()/4*W155^2)</f>
        <v>2.03376255741523</v>
      </c>
    </row>
    <row r="157" customFormat="false" ht="12.75" hidden="false" customHeight="false" outlineLevel="0" collapsed="false">
      <c r="A157" s="26" t="n">
        <f aca="false">A156+A$3</f>
        <v>1.55</v>
      </c>
      <c r="B157" s="30" t="n">
        <f aca="false">IF(Diagramme!B$9&lt;$A157,-9.81-(0.601*Diagramme!B$7*(Diagramme!B$5/1000)^2*PI()/4*C156^2)/H156*1000,(Diagramme!B$3/1000000-Diagramme!B$1/1000000)*Diagramme!B$2*100000/(Diagramme!B$3/1000000-Diagramme!B$1/1000000+$A157*(Diagramme!B$4/1000)^2*PI()/4)*(Diagramme!B$4/1000)^2*PI()/4/(Diagramme!B$8*1000*(Diagramme!B$1/1000000-$A157*(Diagramme!B$4/1000)^2*PI()/4)+Diagramme!B$6/1000)-9.81-(0.601*Diagramme!B$7*(Diagramme!B$5/1000)^2*PI()/4*C156^2)/H156*1000)</f>
        <v>-46.5601005856874</v>
      </c>
      <c r="C157" s="30" t="n">
        <f aca="false">IF((C156^2+2*B157*($A157-$A156))&lt;0,0,SQRT(C156^2+2*B157*($A157-$A156)))</f>
        <v>50.2326433132154</v>
      </c>
      <c r="D157" s="30" t="n">
        <f aca="false">0.98*SQRT(2*G157*100000/(Diagramme!$B$8*1000))</f>
        <v>32.9036925671973</v>
      </c>
      <c r="E157" s="30" t="str">
        <f aca="false">IF(D157&gt;C157,B157,"x")</f>
        <v>x</v>
      </c>
      <c r="F157" s="30" t="n">
        <f aca="false">(F156+1000*2*($A157-$A156)/(C157+F156))</f>
        <v>59.016119155215</v>
      </c>
      <c r="G157" s="31" t="n">
        <f aca="false">IF(B157=-9.81,0,(Diagramme!B$3/1000000-Diagramme!B$1/1000000)*Diagramme!B$2*100000/(Diagramme!B$3/1000000-Diagramme!B$1/1000000+$A157*(Diagramme!B$4/1000)^2*PI()/4)/100000)</f>
        <v>5.63646909910783</v>
      </c>
      <c r="H157" s="30" t="n">
        <f aca="false">IF(B157&lt;0,Diagramme!B$6,(Diagramme!B$8*1000*(Diagramme!B$1/1000000-$A157*(Diagramme!B$4/1000)^2*PI()/4)+Diagramme!B$6/1000)*1000)</f>
        <v>83</v>
      </c>
      <c r="I157" s="32" t="n">
        <f aca="false">(0.601*Diagramme!B$7*(Diagramme!B$5/1000)^2*PI()/4*C156^2)</f>
        <v>3.05025834861205</v>
      </c>
      <c r="J157" s="30" t="n">
        <f aca="false">IF(Diagramme!C$9&lt;$A157,-9.81-(0.601*Diagramme!C$7*(Diagramme!C$5/1000)^2*PI()/4*K156^2)/N156*1000,(Diagramme!C$3/1000000-Diagramme!C$1/1000000)*Diagramme!C$2*100000/(Diagramme!C$3/1000000-Diagramme!C$1/1000000+$A157*(Diagramme!C$4/1000)^2*PI()/4)*(Diagramme!C$4/1000)^2*PI()/4/(Diagramme!C$8*1000*(Diagramme!C$1/1000000-$A157*(Diagramme!C$4/1000)^2*PI()/4)+Diagramme!C$6/1000)-9.81-(0.601*Diagramme!C$7*(Diagramme!C$5/1000)^2*PI()/4*K156^2)/N156*1000)</f>
        <v>-27.9679552732146</v>
      </c>
      <c r="K157" s="30" t="n">
        <f aca="false">IF((K156^2+2*J157*($A157-$A156))&lt;0,0,SQRT(K156^2+2*J157*($A157-$A156)))</f>
        <v>35.3079862071223</v>
      </c>
      <c r="L157" s="30" t="n">
        <f aca="false">(L156+1000*2*($A157-$A156)/(K157+L156))</f>
        <v>64.6807798196694</v>
      </c>
      <c r="M157" s="31" t="n">
        <f aca="false">IF(J157=-9.81,0,(Diagramme!C$3/1000000-Diagramme!C$1/1000000)*Diagramme!C$2*100000/(Diagramme!C$3/1000000-Diagramme!C$1/1000000+$A157*(Diagramme!C$4/1000)^2*PI()/4)/100000)</f>
        <v>2.81823454955392</v>
      </c>
      <c r="N157" s="30" t="n">
        <f aca="false">IF(J157&lt;0,Diagramme!C$6,(Diagramme!C$8*1000*(Diagramme!C$1/1000000-$A157*(Diagramme!C$4/1000)^2*PI()/4)+Diagramme!C$6/1000)*1000)</f>
        <v>83</v>
      </c>
      <c r="O157" s="32" t="n">
        <f aca="false">(0.601*Diagramme!C$7*(Diagramme!C$5/1000)^2*PI()/4*K156^2)</f>
        <v>1.50711028767681</v>
      </c>
      <c r="P157" s="30" t="n">
        <f aca="false">IF(Diagramme!D$9&lt;$A157,-9.81-(0.601*Diagramme!D$7*(Diagramme!D$5/1000)^2*PI()/4*Q156^2)/T156*1000,(Diagramme!D$3/1000000-Diagramme!D$1/1000000)*Diagramme!D$2*100000/(Diagramme!D$3/1000000-Diagramme!D$1/1000000+$A157*(Diagramme!D$4/1000)^2*PI()/4)*(Diagramme!D$4/1000)^2*PI()/4/(Diagramme!D$8*1000*(Diagramme!D$1/1000000-$A157*(Diagramme!D$4/1000)^2*PI()/4)+Diagramme!D$6/1000)-9.81-(0.601*Diagramme!D$7*(Diagramme!D$5/1000)^2*PI()/4*Q156^2)/T156*1000)</f>
        <v>1206.71114033344</v>
      </c>
      <c r="Q157" s="30" t="n">
        <f aca="false">IF((Q156^2+2*P157*($A157-$A156))&lt;0,0,SQRT(Q156^2+2*P157*($A157-$A156)))</f>
        <v>45.50001158029</v>
      </c>
      <c r="R157" s="30" t="n">
        <f aca="false">(R156+1000*2*($A157-$A156)/(Q157+R156))</f>
        <v>61.5743799683192</v>
      </c>
      <c r="S157" s="31" t="n">
        <f aca="false">IF(P157=-9.81,0,(Diagramme!D$3/1000000-Diagramme!D$1/1000000)*Diagramme!D$2*100000/(Diagramme!D$3/1000000-Diagramme!D$1/1000000+$A157*(Diagramme!D$4/1000)^2*PI()/4)/100000)</f>
        <v>6.83172610865343</v>
      </c>
      <c r="T157" s="30" t="n">
        <f aca="false">IF(P157&lt;0,Diagramme!D$6,(Diagramme!D$8*1000*(Diagramme!D$1/1000000-$A157*(Diagramme!D$4/1000)^2*PI()/4)+Diagramme!D$6/1000)*1000)</f>
        <v>173.053138693582</v>
      </c>
      <c r="U157" s="32" t="n">
        <f aca="false">(0.601*Diagramme!D$7*(Diagramme!D$5/1000)^2*PI()/4*Q156^2)</f>
        <v>4.17667499852679</v>
      </c>
      <c r="V157" s="30" t="n">
        <f aca="false">IF(Diagramme!E$9&lt;$A157,-9.81-(0.601*Diagramme!E$7*(Diagramme!E$5/1000)^2*PI()/4*W156^2)/Z156*1000,(Diagramme!E$3/1000000-Diagramme!E$1/1000000)*Diagramme!E$2*100000/(Diagramme!E$3/1000000-Diagramme!E$1/1000000+$A157*(Diagramme!E$4/1000)^2*PI()/4)*(Diagramme!E$4/1000)^2*PI()/4/(Diagramme!E$8*1000*(Diagramme!E$1/1000000-$A157*(Diagramme!E$4/1000)^2*PI()/4)+Diagramme!E$6/1000)-9.81-(0.601*Diagramme!E$7*(Diagramme!E$5/1000)^2*PI()/4*W156^2)/Z156*1000)</f>
        <v>598.623801997045</v>
      </c>
      <c r="W157" s="30" t="n">
        <f aca="false">IF((W156^2+2*V157*($A157-$A156))&lt;0,0,SQRT(W156^2+2*V157*($A157-$A156)))</f>
        <v>31.9386625606734</v>
      </c>
      <c r="X157" s="30" t="n">
        <f aca="false">(X156+1000*2*($A157-$A156)/(W157+X156))</f>
        <v>66.7923191306809</v>
      </c>
      <c r="Y157" s="31" t="n">
        <f aca="false">IF(V157=-9.81,0,(Diagramme!E$3/1000000-Diagramme!E$1/1000000)*Diagramme!E$2*100000/(Diagramme!E$3/1000000-Diagramme!E$1/1000000+$A157*(Diagramme!E$4/1000)^2*PI()/4)/100000)</f>
        <v>3.41586305432672</v>
      </c>
      <c r="Z157" s="30" t="n">
        <f aca="false">IF(V157&lt;0,Diagramme!E$6,(Diagramme!E$8*1000*(Diagramme!E$1/1000000-$A157*(Diagramme!E$4/1000)^2*PI()/4)+Diagramme!E$6/1000)*1000)</f>
        <v>173.053138693582</v>
      </c>
      <c r="AA157" s="32" t="n">
        <f aca="false">(0.601*Diagramme!E$7*(Diagramme!E$5/1000)^2*PI()/4*W156^2)</f>
        <v>2.05781496345865</v>
      </c>
    </row>
    <row r="158" customFormat="false" ht="12.75" hidden="false" customHeight="false" outlineLevel="0" collapsed="false">
      <c r="A158" s="26" t="n">
        <f aca="false">A157+A$3</f>
        <v>1.56</v>
      </c>
      <c r="B158" s="30" t="n">
        <f aca="false">IF(Diagramme!B$9&lt;$A158,-9.81-(0.601*Diagramme!B$7*(Diagramme!B$5/1000)^2*PI()/4*C157^2)/H157*1000,(Diagramme!B$3/1000000-Diagramme!B$1/1000000)*Diagramme!B$2*100000/(Diagramme!B$3/1000000-Diagramme!B$1/1000000+$A158*(Diagramme!B$4/1000)^2*PI()/4)*(Diagramme!B$4/1000)^2*PI()/4/(Diagramme!B$8*1000*(Diagramme!B$1/1000000-$A158*(Diagramme!B$4/1000)^2*PI()/4)+Diagramme!B$6/1000)-9.81-(0.601*Diagramme!B$7*(Diagramme!B$5/1000)^2*PI()/4*C157^2)/H157*1000)</f>
        <v>-46.5465433816638</v>
      </c>
      <c r="C158" s="30" t="n">
        <f aca="false">IF((C157^2+2*B158*($A158-$A157))&lt;0,0,SQRT(C157^2+2*B158*($A158-$A157)))</f>
        <v>50.2233762640973</v>
      </c>
      <c r="D158" s="30" t="n">
        <f aca="false">0.98*SQRT(2*G158*100000/(Diagramme!$B$8*1000))</f>
        <v>32.8574751982418</v>
      </c>
      <c r="E158" s="30" t="str">
        <f aca="false">IF(D158&gt;C158,B158,"x")</f>
        <v>x</v>
      </c>
      <c r="F158" s="30" t="n">
        <f aca="false">(F157+1000*2*($A158-$A157)/(C158+F157))</f>
        <v>59.199203120618</v>
      </c>
      <c r="G158" s="31" t="n">
        <f aca="false">IF(B158=-9.81,0,(Diagramme!B$3/1000000-Diagramme!B$1/1000000)*Diagramme!B$2*100000/(Diagramme!B$3/1000000-Diagramme!B$1/1000000+$A158*(Diagramme!B$4/1000)^2*PI()/4)/100000)</f>
        <v>5.62064596211515</v>
      </c>
      <c r="H158" s="30" t="n">
        <f aca="false">IF(B158&lt;0,Diagramme!B$6,(Diagramme!B$8*1000*(Diagramme!B$1/1000000-$A158*(Diagramme!B$4/1000)^2*PI()/4)+Diagramme!B$6/1000)*1000)</f>
        <v>83</v>
      </c>
      <c r="I158" s="32" t="n">
        <f aca="false">(0.601*Diagramme!B$7*(Diagramme!B$5/1000)^2*PI()/4*C157^2)</f>
        <v>3.0491331006781</v>
      </c>
      <c r="J158" s="30" t="n">
        <f aca="false">IF(Diagramme!C$9&lt;$A158,-9.81-(0.601*Diagramme!C$7*(Diagramme!C$5/1000)^2*PI()/4*K157^2)/N157*1000,(Diagramme!C$3/1000000-Diagramme!C$1/1000000)*Diagramme!C$2*100000/(Diagramme!C$3/1000000-Diagramme!C$1/1000000+$A158*(Diagramme!C$4/1000)^2*PI()/4)*(Diagramme!C$4/1000)^2*PI()/4/(Diagramme!C$8*1000*(Diagramme!C$1/1000000-$A158*(Diagramme!C$4/1000)^2*PI()/4)+Diagramme!C$6/1000)-9.81-(0.601*Diagramme!C$7*(Diagramme!C$5/1000)^2*PI()/4*K157^2)/N157*1000)</f>
        <v>-27.9598116637509</v>
      </c>
      <c r="K158" s="30" t="n">
        <f aca="false">IF((K157^2+2*J158*($A158-$A157))&lt;0,0,SQRT(K157^2+2*J158*($A158-$A157)))</f>
        <v>35.3000664839184</v>
      </c>
      <c r="L158" s="30" t="n">
        <f aca="false">(L157+1000*2*($A158-$A157)/(K158+L157))</f>
        <v>64.8808181344009</v>
      </c>
      <c r="M158" s="31" t="n">
        <f aca="false">IF(J158=-9.81,0,(Diagramme!C$3/1000000-Diagramme!C$1/1000000)*Diagramme!C$2*100000/(Diagramme!C$3/1000000-Diagramme!C$1/1000000+$A158*(Diagramme!C$4/1000)^2*PI()/4)/100000)</f>
        <v>2.81032298105757</v>
      </c>
      <c r="N158" s="30" t="n">
        <f aca="false">IF(J158&lt;0,Diagramme!C$6,(Diagramme!C$8*1000*(Diagramme!C$1/1000000-$A158*(Diagramme!C$4/1000)^2*PI()/4)+Diagramme!C$6/1000)*1000)</f>
        <v>83</v>
      </c>
      <c r="O158" s="32" t="n">
        <f aca="false">(0.601*Diagramme!C$7*(Diagramme!C$5/1000)^2*PI()/4*K157^2)</f>
        <v>1.50643436809132</v>
      </c>
      <c r="P158" s="30" t="n">
        <f aca="false">IF(Diagramme!D$9&lt;$A158,-9.81-(0.601*Diagramme!D$7*(Diagramme!D$5/1000)^2*PI()/4*Q157^2)/T157*1000,(Diagramme!D$3/1000000-Diagramme!D$1/1000000)*Diagramme!D$2*100000/(Diagramme!D$3/1000000-Diagramme!D$1/1000000+$A158*(Diagramme!D$4/1000)^2*PI()/4)*(Diagramme!D$4/1000)^2*PI()/4/(Diagramme!D$8*1000*(Diagramme!D$1/1000000-$A158*(Diagramme!D$4/1000)^2*PI()/4)+Diagramme!D$6/1000)-9.81-(0.601*Diagramme!D$7*(Diagramme!D$5/1000)^2*PI()/4*Q157^2)/T157*1000)</f>
        <v>1226.35069371582</v>
      </c>
      <c r="Q158" s="30" t="n">
        <f aca="false">IF((Q157^2+2*P158*($A158-$A157))&lt;0,0,SQRT(Q157^2+2*P158*($A158-$A157)))</f>
        <v>45.7687455331785</v>
      </c>
      <c r="R158" s="30" t="n">
        <f aca="false">(R157+1000*2*($A158-$A157)/(Q158+R157))</f>
        <v>61.7606983739606</v>
      </c>
      <c r="S158" s="31" t="n">
        <f aca="false">IF(P158=-9.81,0,(Diagramme!D$3/1000000-Diagramme!D$1/1000000)*Diagramme!D$2*100000/(Diagramme!D$3/1000000-Diagramme!D$1/1000000+$A158*(Diagramme!D$4/1000)^2*PI()/4)/100000)</f>
        <v>6.8177902204263</v>
      </c>
      <c r="T158" s="30" t="n">
        <f aca="false">IF(P158&lt;0,Diagramme!D$6,(Diagramme!D$8*1000*(Diagramme!D$1/1000000-$A158*(Diagramme!D$4/1000)^2*PI()/4)+Diagramme!D$6/1000)*1000)</f>
        <v>169.911546039992</v>
      </c>
      <c r="U158" s="32" t="n">
        <f aca="false">(0.601*Diagramme!D$7*(Diagramme!D$5/1000)^2*PI()/4*Q157^2)</f>
        <v>4.22593944104459</v>
      </c>
      <c r="V158" s="30" t="n">
        <f aca="false">IF(Diagramme!E$9&lt;$A158,-9.81-(0.601*Diagramme!E$7*(Diagramme!E$5/1000)^2*PI()/4*W157^2)/Z157*1000,(Diagramme!E$3/1000000-Diagramme!E$1/1000000)*Diagramme!E$2*100000/(Diagramme!E$3/1000000-Diagramme!E$1/1000000+$A158*(Diagramme!E$4/1000)^2*PI()/4)*(Diagramme!E$4/1000)^2*PI()/4/(Diagramme!E$8*1000*(Diagramme!E$1/1000000-$A158*(Diagramme!E$4/1000)^2*PI()/4)+Diagramme!E$6/1000)-9.81-(0.601*Diagramme!E$7*(Diagramme!E$5/1000)^2*PI()/4*W157^2)/Z157*1000)</f>
        <v>608.447839807631</v>
      </c>
      <c r="W158" s="30" t="n">
        <f aca="false">IF((W157^2+2*V158*($A158-$A157))&lt;0,0,SQRT(W157^2+2*V158*($A158-$A157)))</f>
        <v>32.1286028790658</v>
      </c>
      <c r="X158" s="30" t="n">
        <f aca="false">(X157+1000*2*($A158-$A157)/(W158+X157))</f>
        <v>66.9945008288866</v>
      </c>
      <c r="Y158" s="31" t="n">
        <f aca="false">IF(V158=-9.81,0,(Diagramme!E$3/1000000-Diagramme!E$1/1000000)*Diagramme!E$2*100000/(Diagramme!E$3/1000000-Diagramme!E$1/1000000+$A158*(Diagramme!E$4/1000)^2*PI()/4)/100000)</f>
        <v>3.40889511021315</v>
      </c>
      <c r="Z158" s="30" t="n">
        <f aca="false">IF(V158&lt;0,Diagramme!E$6,(Diagramme!E$8*1000*(Diagramme!E$1/1000000-$A158*(Diagramme!E$4/1000)^2*PI()/4)+Diagramme!E$6/1000)*1000)</f>
        <v>169.911546039992</v>
      </c>
      <c r="AA158" s="32" t="n">
        <f aca="false">(0.601*Diagramme!E$7*(Diagramme!E$5/1000)^2*PI()/4*W157^2)</f>
        <v>2.08225400847742</v>
      </c>
    </row>
    <row r="159" customFormat="false" ht="12.75" hidden="false" customHeight="false" outlineLevel="0" collapsed="false">
      <c r="A159" s="26" t="n">
        <f aca="false">A158+A$3</f>
        <v>1.57</v>
      </c>
      <c r="B159" s="30" t="n">
        <f aca="false">IF(Diagramme!B$9&lt;$A159,-9.81-(0.601*Diagramme!B$7*(Diagramme!B$5/1000)^2*PI()/4*C158^2)/H158*1000,(Diagramme!B$3/1000000-Diagramme!B$1/1000000)*Diagramme!B$2*100000/(Diagramme!B$3/1000000-Diagramme!B$1/1000000+$A159*(Diagramme!B$4/1000)^2*PI()/4)*(Diagramme!B$4/1000)^2*PI()/4/(Diagramme!B$8*1000*(Diagramme!B$1/1000000-$A159*(Diagramme!B$4/1000)^2*PI()/4)+Diagramme!B$6/1000)-9.81-(0.601*Diagramme!B$7*(Diagramme!B$5/1000)^2*PI()/4*C158^2)/H158*1000)</f>
        <v>-46.5329901251786</v>
      </c>
      <c r="C159" s="30" t="n">
        <f aca="false">IF((C158^2+2*B159*($A159-$A158))&lt;0,0,SQRT(C158^2+2*B159*($A159-$A158)))</f>
        <v>50.214110203832</v>
      </c>
      <c r="D159" s="30" t="n">
        <f aca="false">0.98*SQRT(2*G159*100000/(Diagramme!$B$8*1000))</f>
        <v>32.8114520380678</v>
      </c>
      <c r="E159" s="30" t="str">
        <f aca="false">IF(D159&gt;C159,B159,"x")</f>
        <v>x</v>
      </c>
      <c r="F159" s="30" t="n">
        <f aca="false">(F158+1000*2*($A159-$A158)/(C159+F158))</f>
        <v>59.3819962322816</v>
      </c>
      <c r="G159" s="31" t="n">
        <f aca="false">IF(B159=-9.81,0,(Diagramme!B$3/1000000-Diagramme!B$1/1000000)*Diagramme!B$2*100000/(Diagramme!B$3/1000000-Diagramme!B$1/1000000+$A159*(Diagramme!B$4/1000)^2*PI()/4)/100000)</f>
        <v>5.60491141631832</v>
      </c>
      <c r="H159" s="30" t="n">
        <f aca="false">IF(B159&lt;0,Diagramme!B$6,(Diagramme!B$8*1000*(Diagramme!B$1/1000000-$A159*(Diagramme!B$4/1000)^2*PI()/4)+Diagramme!B$6/1000)*1000)</f>
        <v>83</v>
      </c>
      <c r="I159" s="32" t="n">
        <f aca="false">(0.601*Diagramme!B$7*(Diagramme!B$5/1000)^2*PI()/4*C158^2)</f>
        <v>3.04800818038982</v>
      </c>
      <c r="J159" s="30" t="n">
        <f aca="false">IF(Diagramme!C$9&lt;$A159,-9.81-(0.601*Diagramme!C$7*(Diagramme!C$5/1000)^2*PI()/4*K158^2)/N158*1000,(Diagramme!C$3/1000000-Diagramme!C$1/1000000)*Diagramme!C$2*100000/(Diagramme!C$3/1000000-Diagramme!C$1/1000000+$A159*(Diagramme!C$4/1000)^2*PI()/4)*(Diagramme!C$4/1000)^2*PI()/4/(Diagramme!C$8*1000*(Diagramme!C$1/1000000-$A159*(Diagramme!C$4/1000)^2*PI()/4)+Diagramme!C$6/1000)-9.81-(0.601*Diagramme!C$7*(Diagramme!C$5/1000)^2*PI()/4*K158^2)/N158*1000)</f>
        <v>-27.9516704255143</v>
      </c>
      <c r="K159" s="30" t="n">
        <f aca="false">IF((K158^2+2*J159*($A159-$A158))&lt;0,0,SQRT(K158^2+2*J159*($A159-$A158)))</f>
        <v>35.2921472903046</v>
      </c>
      <c r="L159" s="30" t="n">
        <f aca="false">(L158+1000*2*($A159-$A158)/(K159+L158))</f>
        <v>65.0804728008591</v>
      </c>
      <c r="M159" s="31" t="n">
        <f aca="false">IF(J159=-9.81,0,(Diagramme!C$3/1000000-Diagramme!C$1/1000000)*Diagramme!C$2*100000/(Diagramme!C$3/1000000-Diagramme!C$1/1000000+$A159*(Diagramme!C$4/1000)^2*PI()/4)/100000)</f>
        <v>2.80245570815916</v>
      </c>
      <c r="N159" s="30" t="n">
        <f aca="false">IF(J159&lt;0,Diagramme!C$6,(Diagramme!C$8*1000*(Diagramme!C$1/1000000-$A159*(Diagramme!C$4/1000)^2*PI()/4)+Diagramme!C$6/1000)*1000)</f>
        <v>83</v>
      </c>
      <c r="O159" s="32" t="n">
        <f aca="false">(0.601*Diagramme!C$7*(Diagramme!C$5/1000)^2*PI()/4*K158^2)</f>
        <v>1.50575864531769</v>
      </c>
      <c r="P159" s="30" t="n">
        <f aca="false">IF(Diagramme!D$9&lt;$A159,-9.81-(0.601*Diagramme!D$7*(Diagramme!D$5/1000)^2*PI()/4*Q158^2)/T158*1000,(Diagramme!D$3/1000000-Diagramme!D$1/1000000)*Diagramme!D$2*100000/(Diagramme!D$3/1000000-Diagramme!D$1/1000000+$A159*(Diagramme!D$4/1000)^2*PI()/4)*(Diagramme!D$4/1000)^2*PI()/4/(Diagramme!D$8*1000*(Diagramme!D$1/1000000-$A159*(Diagramme!D$4/1000)^2*PI()/4)+Diagramme!D$6/1000)-9.81-(0.601*Diagramme!D$7*(Diagramme!D$5/1000)^2*PI()/4*Q158^2)/T158*1000)</f>
        <v>1246.73664994929</v>
      </c>
      <c r="Q159" s="30" t="n">
        <f aca="false">IF((Q158^2+2*P159*($A159-$A158))&lt;0,0,SQRT(Q158^2+2*P159*($A159-$A158)))</f>
        <v>46.0403388419311</v>
      </c>
      <c r="R159" s="30" t="n">
        <f aca="false">(R158+1000*2*($A159-$A158)/(Q159+R158))</f>
        <v>61.9462253458388</v>
      </c>
      <c r="S159" s="31" t="n">
        <f aca="false">IF(P159=-9.81,0,(Diagramme!D$3/1000000-Diagramme!D$1/1000000)*Diagramme!D$2*100000/(Diagramme!D$3/1000000-Diagramme!D$1/1000000+$A159*(Diagramme!D$4/1000)^2*PI()/4)/100000)</f>
        <v>6.80391107148333</v>
      </c>
      <c r="T159" s="30" t="n">
        <f aca="false">IF(P159&lt;0,Diagramme!D$6,(Diagramme!D$8*1000*(Diagramme!D$1/1000000-$A159*(Diagramme!D$4/1000)^2*PI()/4)+Diagramme!D$6/1000)*1000)</f>
        <v>166.769953386402</v>
      </c>
      <c r="U159" s="32" t="n">
        <f aca="false">(0.601*Diagramme!D$7*(Diagramme!D$5/1000)^2*PI()/4*Q158^2)</f>
        <v>4.27600567581932</v>
      </c>
      <c r="V159" s="30" t="n">
        <f aca="false">IF(Diagramme!E$9&lt;$A159,-9.81-(0.601*Diagramme!E$7*(Diagramme!E$5/1000)^2*PI()/4*W158^2)/Z158*1000,(Diagramme!E$3/1000000-Diagramme!E$1/1000000)*Diagramme!E$2*100000/(Diagramme!E$3/1000000-Diagramme!E$1/1000000+$A159*(Diagramme!E$4/1000)^2*PI()/4)*(Diagramme!E$4/1000)^2*PI()/4/(Diagramme!E$8*1000*(Diagramme!E$1/1000000-$A159*(Diagramme!E$4/1000)^2*PI()/4)+Diagramme!E$6/1000)-9.81-(0.601*Diagramme!E$7*(Diagramme!E$5/1000)^2*PI()/4*W158^2)/Z158*1000)</f>
        <v>618.645235592515</v>
      </c>
      <c r="W159" s="30" t="n">
        <f aca="false">IF((W158^2+2*V159*($A159-$A158))&lt;0,0,SQRT(W158^2+2*V159*($A159-$A158)))</f>
        <v>32.320582106029</v>
      </c>
      <c r="X159" s="30" t="n">
        <f aca="false">(X158+1000*2*($A159-$A158)/(W159+X158))</f>
        <v>67.1958801099481</v>
      </c>
      <c r="Y159" s="31" t="n">
        <f aca="false">IF(V159=-9.81,0,(Diagramme!E$3/1000000-Diagramme!E$1/1000000)*Diagramme!E$2*100000/(Diagramme!E$3/1000000-Diagramme!E$1/1000000+$A159*(Diagramme!E$4/1000)^2*PI()/4)/100000)</f>
        <v>3.40195553574167</v>
      </c>
      <c r="Z159" s="30" t="n">
        <f aca="false">IF(V159&lt;0,Diagramme!E$6,(Diagramme!E$8*1000*(Diagramme!E$1/1000000-$A159*(Diagramme!E$4/1000)^2*PI()/4)+Diagramme!E$6/1000)*1000)</f>
        <v>166.769953386402</v>
      </c>
      <c r="AA159" s="32" t="n">
        <f aca="false">(0.601*Diagramme!E$7*(Diagramme!E$5/1000)^2*PI()/4*W158^2)</f>
        <v>2.10709412358649</v>
      </c>
    </row>
    <row r="160" customFormat="false" ht="12.75" hidden="false" customHeight="false" outlineLevel="0" collapsed="false">
      <c r="A160" s="26" t="n">
        <f aca="false">A159+A$3</f>
        <v>1.58</v>
      </c>
      <c r="B160" s="30" t="n">
        <f aca="false">IF(Diagramme!B$9&lt;$A160,-9.81-(0.601*Diagramme!B$7*(Diagramme!B$5/1000)^2*PI()/4*C159^2)/H159*1000,(Diagramme!B$3/1000000-Diagramme!B$1/1000000)*Diagramme!B$2*100000/(Diagramme!B$3/1000000-Diagramme!B$1/1000000+$A160*(Diagramme!B$4/1000)^2*PI()/4)*(Diagramme!B$4/1000)^2*PI()/4/(Diagramme!B$8*1000*(Diagramme!B$1/1000000-$A160*(Diagramme!B$4/1000)^2*PI()/4)+Diagramme!B$6/1000)-9.81-(0.601*Diagramme!B$7*(Diagramme!B$5/1000)^2*PI()/4*C159^2)/H159*1000)</f>
        <v>-46.5194408150822</v>
      </c>
      <c r="C160" s="30" t="n">
        <f aca="false">IF((C159^2+2*B160*($A160-$A159))&lt;0,0,SQRT(C159^2+2*B160*($A160-$A159)))</f>
        <v>50.204845132181</v>
      </c>
      <c r="D160" s="30" t="n">
        <f aca="false">0.98*SQRT(2*G160*100000/(Diagramme!$B$8*1000))</f>
        <v>32.7656217303417</v>
      </c>
      <c r="E160" s="30" t="str">
        <f aca="false">IF(D160&gt;C160,B160,"x")</f>
        <v>x</v>
      </c>
      <c r="F160" s="30" t="n">
        <f aca="false">(F159+1000*2*($A160-$A159)/(C160+F159))</f>
        <v>59.5644998955954</v>
      </c>
      <c r="G160" s="31" t="n">
        <f aca="false">IF(B160=-9.81,0,(Diagramme!B$3/1000000-Diagramme!B$1/1000000)*Diagramme!B$2*100000/(Diagramme!B$3/1000000-Diagramme!B$1/1000000+$A160*(Diagramme!B$4/1000)^2*PI()/4)/100000)</f>
        <v>5.5892647197826</v>
      </c>
      <c r="H160" s="30" t="n">
        <f aca="false">IF(B160&lt;0,Diagramme!B$6,(Diagramme!B$8*1000*(Diagramme!B$1/1000000-$A160*(Diagramme!B$4/1000)^2*PI()/4)+Diagramme!B$6/1000)*1000)</f>
        <v>83</v>
      </c>
      <c r="I160" s="32" t="n">
        <f aca="false">(0.601*Diagramme!B$7*(Diagramme!B$5/1000)^2*PI()/4*C159^2)</f>
        <v>3.04688358765183</v>
      </c>
      <c r="J160" s="30" t="n">
        <f aca="false">IF(Diagramme!C$9&lt;$A160,-9.81-(0.601*Diagramme!C$7*(Diagramme!C$5/1000)^2*PI()/4*K159^2)/N159*1000,(Diagramme!C$3/1000000-Diagramme!C$1/1000000)*Diagramme!C$2*100000/(Diagramme!C$3/1000000-Diagramme!C$1/1000000+$A160*(Diagramme!C$4/1000)^2*PI()/4)*(Diagramme!C$4/1000)^2*PI()/4/(Diagramme!C$8*1000*(Diagramme!C$1/1000000-$A160*(Diagramme!C$4/1000)^2*PI()/4)+Diagramme!C$6/1000)-9.81-(0.601*Diagramme!C$7*(Diagramme!C$5/1000)^2*PI()/4*K159^2)/N159*1000)</f>
        <v>-27.9435315578145</v>
      </c>
      <c r="K160" s="30" t="n">
        <f aca="false">IF((K159^2+2*J160*($A160-$A159))&lt;0,0,SQRT(K159^2+2*J160*($A160-$A159)))</f>
        <v>35.2842286259654</v>
      </c>
      <c r="L160" s="30" t="n">
        <f aca="false">(L159+1000*2*($A160-$A159)/(K160+L159))</f>
        <v>65.2797460484818</v>
      </c>
      <c r="M160" s="31" t="n">
        <f aca="false">IF(J160=-9.81,0,(Diagramme!C$3/1000000-Diagramme!C$1/1000000)*Diagramme!C$2*100000/(Diagramme!C$3/1000000-Diagramme!C$1/1000000+$A160*(Diagramme!C$4/1000)^2*PI()/4)/100000)</f>
        <v>2.7946323598913</v>
      </c>
      <c r="N160" s="30" t="n">
        <f aca="false">IF(J160&lt;0,Diagramme!C$6,(Diagramme!C$8*1000*(Diagramme!C$1/1000000-$A160*(Diagramme!C$4/1000)^2*PI()/4)+Diagramme!C$6/1000)*1000)</f>
        <v>83</v>
      </c>
      <c r="O160" s="32" t="n">
        <f aca="false">(0.601*Diagramme!C$7*(Diagramme!C$5/1000)^2*PI()/4*K159^2)</f>
        <v>1.5050831192986</v>
      </c>
      <c r="P160" s="30" t="n">
        <f aca="false">IF(Diagramme!D$9&lt;$A160,-9.81-(0.601*Diagramme!D$7*(Diagramme!D$5/1000)^2*PI()/4*Q159^2)/T159*1000,(Diagramme!D$3/1000000-Diagramme!D$1/1000000)*Diagramme!D$2*100000/(Diagramme!D$3/1000000-Diagramme!D$1/1000000+$A160*(Diagramme!D$4/1000)^2*PI()/4)*(Diagramme!D$4/1000)^2*PI()/4/(Diagramme!D$8*1000*(Diagramme!D$1/1000000-$A160*(Diagramme!D$4/1000)^2*PI()/4)+Diagramme!D$6/1000)-9.81-(0.601*Diagramme!D$7*(Diagramme!D$5/1000)^2*PI()/4*Q159^2)/T159*1000)</f>
        <v>1267.91178554935</v>
      </c>
      <c r="Q160" s="30" t="n">
        <f aca="false">IF((Q159^2+2*P160*($A160-$A159))&lt;0,0,SQRT(Q159^2+2*P160*($A160-$A159)))</f>
        <v>46.3149115986506</v>
      </c>
      <c r="R160" s="30" t="n">
        <f aca="false">(R159+1000*2*($A160-$A159)/(Q160+R159))</f>
        <v>62.1309638454008</v>
      </c>
      <c r="S160" s="31" t="n">
        <f aca="false">IF(P160=-9.81,0,(Diagramme!D$3/1000000-Diagramme!D$1/1000000)*Diagramme!D$2*100000/(Diagramme!D$3/1000000-Diagramme!D$1/1000000+$A160*(Diagramme!D$4/1000)^2*PI()/4)/100000)</f>
        <v>6.79008831601171</v>
      </c>
      <c r="T160" s="30" t="n">
        <f aca="false">IF(P160&lt;0,Diagramme!D$6,(Diagramme!D$8*1000*(Diagramme!D$1/1000000-$A160*(Diagramme!D$4/1000)^2*PI()/4)+Diagramme!D$6/1000)*1000)</f>
        <v>163.628360732812</v>
      </c>
      <c r="U160" s="32" t="n">
        <f aca="false">(0.601*Diagramme!D$7*(Diagramme!D$5/1000)^2*PI()/4*Q159^2)</f>
        <v>4.32690417503206</v>
      </c>
      <c r="V160" s="30" t="n">
        <f aca="false">IF(Diagramme!E$9&lt;$A160,-9.81-(0.601*Diagramme!E$7*(Diagramme!E$5/1000)^2*PI()/4*W159^2)/Z159*1000,(Diagramme!E$3/1000000-Diagramme!E$1/1000000)*Diagramme!E$2*100000/(Diagramme!E$3/1000000-Diagramme!E$1/1000000+$A160*(Diagramme!E$4/1000)^2*PI()/4)*(Diagramme!E$4/1000)^2*PI()/4/(Diagramme!E$8*1000*(Diagramme!E$1/1000000-$A160*(Diagramme!E$4/1000)^2*PI()/4)+Diagramme!E$6/1000)-9.81-(0.601*Diagramme!E$7*(Diagramme!E$5/1000)^2*PI()/4*W159^2)/Z159*1000)</f>
        <v>629.237386418266</v>
      </c>
      <c r="W160" s="30" t="n">
        <f aca="false">IF((W159^2+2*V160*($A160-$A159))&lt;0,0,SQRT(W159^2+2*V160*($A160-$A159)))</f>
        <v>32.5146855344001</v>
      </c>
      <c r="X160" s="30" t="n">
        <f aca="false">(X159+1000*2*($A160-$A159)/(W160+X159))</f>
        <v>67.3964606589677</v>
      </c>
      <c r="Y160" s="31" t="n">
        <f aca="false">IF(V160=-9.81,0,(Diagramme!E$3/1000000-Diagramme!E$1/1000000)*Diagramme!E$2*100000/(Diagramme!E$3/1000000-Diagramme!E$1/1000000+$A160*(Diagramme!E$4/1000)^2*PI()/4)/100000)</f>
        <v>3.39504415800585</v>
      </c>
      <c r="Z160" s="30" t="n">
        <f aca="false">IF(V160&lt;0,Diagramme!E$6,(Diagramme!E$8*1000*(Diagramme!E$1/1000000-$A160*(Diagramme!E$4/1000)^2*PI()/4)+Diagramme!E$6/1000)*1000)</f>
        <v>163.628360732812</v>
      </c>
      <c r="AA160" s="32" t="n">
        <f aca="false">(0.601*Diagramme!E$7*(Diagramme!E$5/1000)^2*PI()/4*W159^2)</f>
        <v>2.13235055126755</v>
      </c>
    </row>
    <row r="161" customFormat="false" ht="12.75" hidden="false" customHeight="false" outlineLevel="0" collapsed="false">
      <c r="A161" s="26" t="n">
        <f aca="false">A160+A$3</f>
        <v>1.59</v>
      </c>
      <c r="B161" s="30" t="n">
        <f aca="false">IF(Diagramme!B$9&lt;$A161,-9.81-(0.601*Diagramme!B$7*(Diagramme!B$5/1000)^2*PI()/4*C160^2)/H160*1000,(Diagramme!B$3/1000000-Diagramme!B$1/1000000)*Diagramme!B$2*100000/(Diagramme!B$3/1000000-Diagramme!B$1/1000000+$A161*(Diagramme!B$4/1000)^2*PI()/4)*(Diagramme!B$4/1000)^2*PI()/4/(Diagramme!B$8*1000*(Diagramme!B$1/1000000-$A161*(Diagramme!B$4/1000)^2*PI()/4)+Diagramme!B$6/1000)-9.81-(0.601*Diagramme!B$7*(Diagramme!B$5/1000)^2*PI()/4*C160^2)/H160*1000)</f>
        <v>-46.5058954502257</v>
      </c>
      <c r="C161" s="30" t="n">
        <f aca="false">IF((C160^2+2*B161*($A161-$A160))&lt;0,0,SQRT(C160^2+2*B161*($A161-$A160)))</f>
        <v>50.1955810489059</v>
      </c>
      <c r="D161" s="30" t="n">
        <f aca="false">0.98*SQRT(2*G161*100000/(Diagramme!$B$8*1000))</f>
        <v>32.7199829319547</v>
      </c>
      <c r="E161" s="30" t="str">
        <f aca="false">IF(D161&gt;C161,B161,"x")</f>
        <v>x</v>
      </c>
      <c r="F161" s="30" t="n">
        <f aca="false">(F160+1000*2*($A161-$A160)/(C161+F160))</f>
        <v>59.7467155046574</v>
      </c>
      <c r="G161" s="31" t="n">
        <f aca="false">IF(B161=-9.81,0,(Diagramme!B$3/1000000-Diagramme!B$1/1000000)*Diagramme!B$2*100000/(Diagramme!B$3/1000000-Diagramme!B$1/1000000+$A161*(Diagramme!B$4/1000)^2*PI()/4)/100000)</f>
        <v>5.57370513883488</v>
      </c>
      <c r="H161" s="30" t="n">
        <f aca="false">IF(B161&lt;0,Diagramme!B$6,(Diagramme!B$8*1000*(Diagramme!B$1/1000000-$A161*(Diagramme!B$4/1000)^2*PI()/4)+Diagramme!B$6/1000)*1000)</f>
        <v>83</v>
      </c>
      <c r="I161" s="32" t="n">
        <f aca="false">(0.601*Diagramme!B$7*(Diagramme!B$5/1000)^2*PI()/4*C160^2)</f>
        <v>3.04575932236873</v>
      </c>
      <c r="J161" s="30" t="n">
        <f aca="false">IF(Diagramme!C$9&lt;$A161,-9.81-(0.601*Diagramme!C$7*(Diagramme!C$5/1000)^2*PI()/4*K160^2)/N160*1000,(Diagramme!C$3/1000000-Diagramme!C$1/1000000)*Diagramme!C$2*100000/(Diagramme!C$3/1000000-Diagramme!C$1/1000000+$A161*(Diagramme!C$4/1000)^2*PI()/4)*(Diagramme!C$4/1000)^2*PI()/4/(Diagramme!C$8*1000*(Diagramme!C$1/1000000-$A161*(Diagramme!C$4/1000)^2*PI()/4)+Diagramme!C$6/1000)-9.81-(0.601*Diagramme!C$7*(Diagramme!C$5/1000)^2*PI()/4*K160^2)/N160*1000)</f>
        <v>-27.9353950599611</v>
      </c>
      <c r="K161" s="30" t="n">
        <f aca="false">IF((K160^2+2*J161*($A161-$A160))&lt;0,0,SQRT(K160^2+2*J161*($A161-$A160)))</f>
        <v>35.2763104905856</v>
      </c>
      <c r="L161" s="30" t="n">
        <f aca="false">(L160+1000*2*($A161-$A160)/(K161+L160))</f>
        <v>65.4786400851849</v>
      </c>
      <c r="M161" s="31" t="n">
        <f aca="false">IF(J161=-9.81,0,(Diagramme!C$3/1000000-Diagramme!C$1/1000000)*Diagramme!C$2*100000/(Diagramme!C$3/1000000-Diagramme!C$1/1000000+$A161*(Diagramme!C$4/1000)^2*PI()/4)/100000)</f>
        <v>2.78685256941744</v>
      </c>
      <c r="N161" s="30" t="n">
        <f aca="false">IF(J161&lt;0,Diagramme!C$6,(Diagramme!C$8*1000*(Diagramme!C$1/1000000-$A161*(Diagramme!C$4/1000)^2*PI()/4)+Diagramme!C$6/1000)*1000)</f>
        <v>83</v>
      </c>
      <c r="O161" s="32" t="n">
        <f aca="false">(0.601*Diagramme!C$7*(Diagramme!C$5/1000)^2*PI()/4*K160^2)</f>
        <v>1.50440778997677</v>
      </c>
      <c r="P161" s="30" t="n">
        <f aca="false">IF(Diagramme!D$9&lt;$A161,-9.81-(0.601*Diagramme!D$7*(Diagramme!D$5/1000)^2*PI()/4*Q160^2)/T160*1000,(Diagramme!D$3/1000000-Diagramme!D$1/1000000)*Diagramme!D$2*100000/(Diagramme!D$3/1000000-Diagramme!D$1/1000000+$A161*(Diagramme!D$4/1000)^2*PI()/4)*(Diagramme!D$4/1000)^2*PI()/4/(Diagramme!D$8*1000*(Diagramme!D$1/1000000-$A161*(Diagramme!D$4/1000)^2*PI()/4)+Diagramme!D$6/1000)-9.81-(0.601*Diagramme!D$7*(Diagramme!D$5/1000)^2*PI()/4*Q160^2)/T160*1000)</f>
        <v>1289.92221929932</v>
      </c>
      <c r="Q161" s="30" t="n">
        <f aca="false">IF((Q160^2+2*P161*($A161-$A160))&lt;0,0,SQRT(Q160^2+2*P161*($A161-$A160)))</f>
        <v>46.5925904063812</v>
      </c>
      <c r="R161" s="30" t="n">
        <f aca="false">(R160+1000*2*($A161-$A160)/(Q161+R160))</f>
        <v>62.3149166248849</v>
      </c>
      <c r="S161" s="31" t="n">
        <f aca="false">IF(P161=-9.81,0,(Diagramme!D$3/1000000-Diagramme!D$1/1000000)*Diagramme!D$2*100000/(Diagramme!D$3/1000000-Diagramme!D$1/1000000+$A161*(Diagramme!D$4/1000)^2*PI()/4)/100000)</f>
        <v>6.77632161100309</v>
      </c>
      <c r="T161" s="30" t="n">
        <f aca="false">IF(P161&lt;0,Diagramme!D$6,(Diagramme!D$8*1000*(Diagramme!D$1/1000000-$A161*(Diagramme!D$4/1000)^2*PI()/4)+Diagramme!D$6/1000)*1000)</f>
        <v>160.486768079223</v>
      </c>
      <c r="U161" s="32" t="n">
        <f aca="false">(0.601*Diagramme!D$7*(Diagramme!D$5/1000)^2*PI()/4*Q160^2)</f>
        <v>4.3786671572314</v>
      </c>
      <c r="V161" s="30" t="n">
        <f aca="false">IF(Diagramme!E$9&lt;$A161,-9.81-(0.601*Diagramme!E$7*(Diagramme!E$5/1000)^2*PI()/4*W160^2)/Z160*1000,(Diagramme!E$3/1000000-Diagramme!E$1/1000000)*Diagramme!E$2*100000/(Diagramme!E$3/1000000-Diagramme!E$1/1000000+$A161*(Diagramme!E$4/1000)^2*PI()/4)*(Diagramme!E$4/1000)^2*PI()/4/(Diagramme!E$8*1000*(Diagramme!E$1/1000000-$A161*(Diagramme!E$4/1000)^2*PI()/4)+Diagramme!E$6/1000)-9.81-(0.601*Diagramme!E$7*(Diagramme!E$5/1000)^2*PI()/4*W160^2)/Z160*1000)</f>
        <v>640.247361159665</v>
      </c>
      <c r="W161" s="30" t="n">
        <f aca="false">IF((W160^2+2*V161*($A161-$A160))&lt;0,0,SQRT(W160^2+2*V161*($A161-$A160)))</f>
        <v>32.7110030819008</v>
      </c>
      <c r="X161" s="30" t="n">
        <f aca="false">(X160+1000*2*($A161-$A160)/(W161+X160))</f>
        <v>67.5962459622072</v>
      </c>
      <c r="Y161" s="31" t="n">
        <f aca="false">IF(V161=-9.81,0,(Diagramme!E$3/1000000-Diagramme!E$1/1000000)*Diagramme!E$2*100000/(Diagramme!E$3/1000000-Diagramme!E$1/1000000+$A161*(Diagramme!E$4/1000)^2*PI()/4)/100000)</f>
        <v>3.38816080550154</v>
      </c>
      <c r="Z161" s="30" t="n">
        <f aca="false">IF(V161&lt;0,Diagramme!E$6,(Diagramme!E$8*1000*(Diagramme!E$1/1000000-$A161*(Diagramme!E$4/1000)^2*PI()/4)+Diagramme!E$6/1000)*1000)</f>
        <v>160.486768079223</v>
      </c>
      <c r="AA161" s="32" t="n">
        <f aca="false">(0.601*Diagramme!E$7*(Diagramme!E$5/1000)^2*PI()/4*W160^2)</f>
        <v>2.15803940754569</v>
      </c>
    </row>
    <row r="162" customFormat="false" ht="12.75" hidden="false" customHeight="false" outlineLevel="0" collapsed="false">
      <c r="A162" s="26" t="n">
        <f aca="false">A161+A$3</f>
        <v>1.6</v>
      </c>
      <c r="B162" s="30" t="n">
        <f aca="false">IF(Diagramme!B$9&lt;$A162,-9.81-(0.601*Diagramme!B$7*(Diagramme!B$5/1000)^2*PI()/4*C161^2)/H161*1000,(Diagramme!B$3/1000000-Diagramme!B$1/1000000)*Diagramme!B$2*100000/(Diagramme!B$3/1000000-Diagramme!B$1/1000000+$A162*(Diagramme!B$4/1000)^2*PI()/4)*(Diagramme!B$4/1000)^2*PI()/4/(Diagramme!B$8*1000*(Diagramme!B$1/1000000-$A162*(Diagramme!B$4/1000)^2*PI()/4)+Diagramme!B$6/1000)-9.81-(0.601*Diagramme!B$7*(Diagramme!B$5/1000)^2*PI()/4*C161^2)/H161*1000)</f>
        <v>-46.4923540294601</v>
      </c>
      <c r="C162" s="30" t="n">
        <f aca="false">IF((C161^2+2*B162*($A162-$A161))&lt;0,0,SQRT(C161^2+2*B162*($A162-$A161)))</f>
        <v>50.1863179537679</v>
      </c>
      <c r="D162" s="30" t="n">
        <f aca="false">0.98*SQRT(2*G162*100000/(Diagramme!$B$8*1000))</f>
        <v>32.674534312857</v>
      </c>
      <c r="E162" s="30" t="str">
        <f aca="false">IF(D162&gt;C162,B162,"x")</f>
        <v>x</v>
      </c>
      <c r="F162" s="30" t="n">
        <f aca="false">(F161+1000*2*($A162-$A161)/(C162+F161))</f>
        <v>59.9286444424008</v>
      </c>
      <c r="G162" s="31" t="n">
        <f aca="false">IF(B162=-9.81,0,(Diagramme!B$3/1000000-Diagramme!B$1/1000000)*Diagramme!B$2*100000/(Diagramme!B$3/1000000-Diagramme!B$1/1000000+$A162*(Diagramme!B$4/1000)^2*PI()/4)/100000)</f>
        <v>5.55823194794912</v>
      </c>
      <c r="H162" s="30" t="n">
        <f aca="false">IF(B162&lt;0,Diagramme!B$6,(Diagramme!B$8*1000*(Diagramme!B$1/1000000-$A162*(Diagramme!B$4/1000)^2*PI()/4)+Diagramme!B$6/1000)*1000)</f>
        <v>83</v>
      </c>
      <c r="I162" s="32" t="n">
        <f aca="false">(0.601*Diagramme!B$7*(Diagramme!B$5/1000)^2*PI()/4*C161^2)</f>
        <v>3.04463538444519</v>
      </c>
      <c r="J162" s="30" t="n">
        <f aca="false">IF(Diagramme!C$9&lt;$A162,-9.81-(0.601*Diagramme!C$7*(Diagramme!C$5/1000)^2*PI()/4*K161^2)/N161*1000,(Diagramme!C$3/1000000-Diagramme!C$1/1000000)*Diagramme!C$2*100000/(Diagramme!C$3/1000000-Diagramme!C$1/1000000+$A162*(Diagramme!C$4/1000)^2*PI()/4)*(Diagramme!C$4/1000)^2*PI()/4/(Diagramme!C$8*1000*(Diagramme!C$1/1000000-$A162*(Diagramme!C$4/1000)^2*PI()/4)+Diagramme!C$6/1000)-9.81-(0.601*Diagramme!C$7*(Diagramme!C$5/1000)^2*PI()/4*K161^2)/N161*1000)</f>
        <v>-27.9272609312642</v>
      </c>
      <c r="K162" s="30" t="n">
        <f aca="false">IF((K161^2+2*J162*($A162-$A161))&lt;0,0,SQRT(K161^2+2*J162*($A162-$A161)))</f>
        <v>35.2683928838496</v>
      </c>
      <c r="L162" s="30" t="n">
        <f aca="false">(L161+1000*2*($A162-$A161)/(K162+L161))</f>
        <v>65.6771570976526</v>
      </c>
      <c r="M162" s="31" t="n">
        <f aca="false">IF(J162=-9.81,0,(Diagramme!C$3/1000000-Diagramme!C$1/1000000)*Diagramme!C$2*100000/(Diagramme!C$3/1000000-Diagramme!C$1/1000000+$A162*(Diagramme!C$4/1000)^2*PI()/4)/100000)</f>
        <v>2.77911597397456</v>
      </c>
      <c r="N162" s="30" t="n">
        <f aca="false">IF(J162&lt;0,Diagramme!C$6,(Diagramme!C$8*1000*(Diagramme!C$1/1000000-$A162*(Diagramme!C$4/1000)^2*PI()/4)+Diagramme!C$6/1000)*1000)</f>
        <v>83</v>
      </c>
      <c r="O162" s="32" t="n">
        <f aca="false">(0.601*Diagramme!C$7*(Diagramme!C$5/1000)^2*PI()/4*K161^2)</f>
        <v>1.50373265729493</v>
      </c>
      <c r="P162" s="30" t="n">
        <f aca="false">IF(Diagramme!D$9&lt;$A162,-9.81-(0.601*Diagramme!D$7*(Diagramme!D$5/1000)^2*PI()/4*Q161^2)/T161*1000,(Diagramme!D$3/1000000-Diagramme!D$1/1000000)*Diagramme!D$2*100000/(Diagramme!D$3/1000000-Diagramme!D$1/1000000+$A162*(Diagramme!D$4/1000)^2*PI()/4)*(Diagramme!D$4/1000)^2*PI()/4/(Diagramme!D$8*1000*(Diagramme!D$1/1000000-$A162*(Diagramme!D$4/1000)^2*PI()/4)+Diagramme!D$6/1000)-9.81-(0.601*Diagramme!D$7*(Diagramme!D$5/1000)^2*PI()/4*Q161^2)/T161*1000)</f>
        <v>1312.81774536972</v>
      </c>
      <c r="Q162" s="30" t="n">
        <f aca="false">IF((Q161^2+2*P162*($A162-$A161))&lt;0,0,SQRT(Q161^2+2*P162*($A162-$A161)))</f>
        <v>46.8735088902484</v>
      </c>
      <c r="R162" s="30" t="n">
        <f aca="false">(R161+1000*2*($A162-$A161)/(Q162+R161))</f>
        <v>62.4980862228129</v>
      </c>
      <c r="S162" s="31" t="n">
        <f aca="false">IF(P162=-9.81,0,(Diagramme!D$3/1000000-Diagramme!D$1/1000000)*Diagramme!D$2*100000/(Diagramme!D$3/1000000-Diagramme!D$1/1000000+$A162*(Diagramme!D$4/1000)^2*PI()/4)/100000)</f>
        <v>6.76261061622527</v>
      </c>
      <c r="T162" s="30" t="n">
        <f aca="false">IF(P162&lt;0,Diagramme!D$6,(Diagramme!D$8*1000*(Diagramme!D$1/1000000-$A162*(Diagramme!D$4/1000)^2*PI()/4)+Diagramme!D$6/1000)*1000)</f>
        <v>157.345175425633</v>
      </c>
      <c r="U162" s="32" t="n">
        <f aca="false">(0.601*Diagramme!D$7*(Diagramme!D$5/1000)^2*PI()/4*Q161^2)</f>
        <v>4.4313287237829</v>
      </c>
      <c r="V162" s="30" t="n">
        <f aca="false">IF(Diagramme!E$9&lt;$A162,-9.81-(0.601*Diagramme!E$7*(Diagramme!E$5/1000)^2*PI()/4*W161^2)/Z161*1000,(Diagramme!E$3/1000000-Diagramme!E$1/1000000)*Diagramme!E$2*100000/(Diagramme!E$3/1000000-Diagramme!E$1/1000000+$A162*(Diagramme!E$4/1000)^2*PI()/4)*(Diagramme!E$4/1000)^2*PI()/4/(Diagramme!E$8*1000*(Diagramme!E$1/1000000-$A162*(Diagramme!E$4/1000)^2*PI()/4)+Diagramme!E$6/1000)-9.81-(0.601*Diagramme!E$7*(Diagramme!E$5/1000)^2*PI()/4*W161^2)/Z161*1000)</f>
        <v>651.700067125229</v>
      </c>
      <c r="W162" s="30" t="n">
        <f aca="false">IF((W161^2+2*V162*($A162-$A161))&lt;0,0,SQRT(W161^2+2*V162*($A162-$A161)))</f>
        <v>32.9096296540485</v>
      </c>
      <c r="X162" s="30" t="n">
        <f aca="false">(X161+1000*2*($A162-$A161)/(W162+X161))</f>
        <v>67.795239303416</v>
      </c>
      <c r="Y162" s="31" t="n">
        <f aca="false">IF(V162=-9.81,0,(Diagramme!E$3/1000000-Diagramme!E$1/1000000)*Diagramme!E$2*100000/(Diagramme!E$3/1000000-Diagramme!E$1/1000000+$A162*(Diagramme!E$4/1000)^2*PI()/4)/100000)</f>
        <v>3.38130530811264</v>
      </c>
      <c r="Z162" s="30" t="n">
        <f aca="false">IF(V162&lt;0,Diagramme!E$6,(Diagramme!E$8*1000*(Diagramme!E$1/1000000-$A162*(Diagramme!E$4/1000)^2*PI()/4)+Diagramme!E$6/1000)*1000)</f>
        <v>157.345175425633</v>
      </c>
      <c r="AA162" s="32" t="n">
        <f aca="false">(0.601*Diagramme!E$7*(Diagramme!E$5/1000)^2*PI()/4*W161^2)</f>
        <v>2.18417775024161</v>
      </c>
    </row>
    <row r="163" customFormat="false" ht="12.75" hidden="false" customHeight="false" outlineLevel="0" collapsed="false">
      <c r="A163" s="26" t="n">
        <f aca="false">A162+A$3</f>
        <v>1.61</v>
      </c>
      <c r="B163" s="30" t="n">
        <f aca="false">IF(Diagramme!B$9&lt;$A163,-9.81-(0.601*Diagramme!B$7*(Diagramme!B$5/1000)^2*PI()/4*C162^2)/H162*1000,(Diagramme!B$3/1000000-Diagramme!B$1/1000000)*Diagramme!B$2*100000/(Diagramme!B$3/1000000-Diagramme!B$1/1000000+$A163*(Diagramme!B$4/1000)^2*PI()/4)*(Diagramme!B$4/1000)^2*PI()/4/(Diagramme!B$8*1000*(Diagramme!B$1/1000000-$A163*(Diagramme!B$4/1000)^2*PI()/4)+Diagramme!B$6/1000)-9.81-(0.601*Diagramme!B$7*(Diagramme!B$5/1000)^2*PI()/4*C162^2)/H162*1000)</f>
        <v>-46.4788165516372</v>
      </c>
      <c r="C163" s="30" t="n">
        <f aca="false">IF((C162^2+2*B163*($A163-$A162))&lt;0,0,SQRT(C162^2+2*B163*($A163-$A162)))</f>
        <v>50.1770558465286</v>
      </c>
      <c r="D163" s="30" t="n">
        <f aca="false">0.98*SQRT(2*G163*100000/(Diagramme!$B$8*1000))</f>
        <v>32.6292745558953</v>
      </c>
      <c r="E163" s="30" t="str">
        <f aca="false">IF(D163&gt;C163,B163,"x")</f>
        <v>x</v>
      </c>
      <c r="F163" s="30" t="n">
        <f aca="false">(F162+1000*2*($A163-$A162)/(C163+F162))</f>
        <v>60.1102880807185</v>
      </c>
      <c r="G163" s="31" t="n">
        <f aca="false">IF(B163=-9.81,0,(Diagramme!B$3/1000000-Diagramme!B$1/1000000)*Diagramme!B$2*100000/(Diagramme!B$3/1000000-Diagramme!B$1/1000000+$A163*(Diagramme!B$4/1000)^2*PI()/4)/100000)</f>
        <v>5.54284442963347</v>
      </c>
      <c r="H163" s="30" t="n">
        <f aca="false">IF(B163&lt;0,Diagramme!B$6,(Diagramme!B$8*1000*(Diagramme!B$1/1000000-$A163*(Diagramme!B$4/1000)^2*PI()/4)+Diagramme!B$6/1000)*1000)</f>
        <v>83</v>
      </c>
      <c r="I163" s="32" t="n">
        <f aca="false">(0.601*Diagramme!B$7*(Diagramme!B$5/1000)^2*PI()/4*C162^2)</f>
        <v>3.04351177378589</v>
      </c>
      <c r="J163" s="30" t="n">
        <f aca="false">IF(Diagramme!C$9&lt;$A163,-9.81-(0.601*Diagramme!C$7*(Diagramme!C$5/1000)^2*PI()/4*K162^2)/N162*1000,(Diagramme!C$3/1000000-Diagramme!C$1/1000000)*Diagramme!C$2*100000/(Diagramme!C$3/1000000-Diagramme!C$1/1000000+$A163*(Diagramme!C$4/1000)^2*PI()/4)*(Diagramme!C$4/1000)^2*PI()/4/(Diagramme!C$8*1000*(Diagramme!C$1/1000000-$A163*(Diagramme!C$4/1000)^2*PI()/4)+Diagramme!C$6/1000)-9.81-(0.601*Diagramme!C$7*(Diagramme!C$5/1000)^2*PI()/4*K162^2)/N162*1000)</f>
        <v>-27.9191291710338</v>
      </c>
      <c r="K163" s="30" t="n">
        <f aca="false">IF((K162^2+2*J163*($A163-$A162))&lt;0,0,SQRT(K162^2+2*J163*($A163-$A162)))</f>
        <v>35.2604758054418</v>
      </c>
      <c r="L163" s="30" t="n">
        <f aca="false">(L162+1000*2*($A163-$A162)/(K163+L162))</f>
        <v>65.8752992516221</v>
      </c>
      <c r="M163" s="31" t="n">
        <f aca="false">IF(J163=-9.81,0,(Diagramme!C$3/1000000-Diagramme!C$1/1000000)*Diagramme!C$2*100000/(Diagramme!C$3/1000000-Diagramme!C$1/1000000+$A163*(Diagramme!C$4/1000)^2*PI()/4)/100000)</f>
        <v>2.77142221481674</v>
      </c>
      <c r="N163" s="30" t="n">
        <f aca="false">IF(J163&lt;0,Diagramme!C$6,(Diagramme!C$8*1000*(Diagramme!C$1/1000000-$A163*(Diagramme!C$4/1000)^2*PI()/4)+Diagramme!C$6/1000)*1000)</f>
        <v>83</v>
      </c>
      <c r="O163" s="32" t="n">
        <f aca="false">(0.601*Diagramme!C$7*(Diagramme!C$5/1000)^2*PI()/4*K162^2)</f>
        <v>1.50305772119581</v>
      </c>
      <c r="P163" s="30" t="n">
        <f aca="false">IF(Diagramme!D$9&lt;$A163,-9.81-(0.601*Diagramme!D$7*(Diagramme!D$5/1000)^2*PI()/4*Q162^2)/T162*1000,(Diagramme!D$3/1000000-Diagramme!D$1/1000000)*Diagramme!D$2*100000/(Diagramme!D$3/1000000-Diagramme!D$1/1000000+$A163*(Diagramme!D$4/1000)^2*PI()/4)*(Diagramme!D$4/1000)^2*PI()/4/(Diagramme!D$8*1000*(Diagramme!D$1/1000000-$A163*(Diagramme!D$4/1000)^2*PI()/4)+Diagramme!D$6/1000)-9.81-(0.601*Diagramme!D$7*(Diagramme!D$5/1000)^2*PI()/4*Q162^2)/T162*1000)</f>
        <v>1336.65220711153</v>
      </c>
      <c r="Q163" s="30" t="n">
        <f aca="false">IF((Q162^2+2*P163*($A163-$A162))&lt;0,0,SQRT(Q162^2+2*P163*($A163-$A162)))</f>
        <v>47.1578082593586</v>
      </c>
      <c r="R163" s="30" t="n">
        <f aca="false">(R162+1000*2*($A163-$A162)/(Q163+R162))</f>
        <v>62.6804749589082</v>
      </c>
      <c r="S163" s="31" t="n">
        <f aca="false">IF(P163=-9.81,0,(Diagramme!D$3/1000000-Diagramme!D$1/1000000)*Diagramme!D$2*100000/(Diagramme!D$3/1000000-Diagramme!D$1/1000000+$A163*(Diagramme!D$4/1000)^2*PI()/4)/100000)</f>
        <v>6.74895499419416</v>
      </c>
      <c r="T163" s="30" t="n">
        <f aca="false">IF(P163&lt;0,Diagramme!D$6,(Diagramme!D$8*1000*(Diagramme!D$1/1000000-$A163*(Diagramme!D$4/1000)^2*PI()/4)+Diagramme!D$6/1000)*1000)</f>
        <v>154.203582772043</v>
      </c>
      <c r="U163" s="32" t="n">
        <f aca="false">(0.601*Diagramme!D$7*(Diagramme!D$5/1000)^2*PI()/4*Q162^2)</f>
        <v>4.48492500891808</v>
      </c>
      <c r="V163" s="30" t="n">
        <f aca="false">IF(Diagramme!E$9&lt;$A163,-9.81-(0.601*Diagramme!E$7*(Diagramme!E$5/1000)^2*PI()/4*W162^2)/Z162*1000,(Diagramme!E$3/1000000-Diagramme!E$1/1000000)*Diagramme!E$2*100000/(Diagramme!E$3/1000000-Diagramme!E$1/1000000+$A163*(Diagramme!E$4/1000)^2*PI()/4)*(Diagramme!E$4/1000)^2*PI()/4/(Diagramme!E$8*1000*(Diagramme!E$1/1000000-$A163*(Diagramme!E$4/1000)^2*PI()/4)+Diagramme!E$6/1000)-9.81-(0.601*Diagramme!E$7*(Diagramme!E$5/1000)^2*PI()/4*W162^2)/Z162*1000)</f>
        <v>663.62243702752</v>
      </c>
      <c r="W163" s="30" t="n">
        <f aca="false">IF((W162^2+2*V163*($A163-$A162))&lt;0,0,SQRT(W162^2+2*V163*($A163-$A162)))</f>
        <v>33.1106655431022</v>
      </c>
      <c r="X163" s="30" t="n">
        <f aca="false">(X162+1000*2*($A163-$A162)/(W163+X162))</f>
        <v>67.9934437596411</v>
      </c>
      <c r="Y163" s="31" t="n">
        <f aca="false">IF(V163=-9.81,0,(Diagramme!E$3/1000000-Diagramme!E$1/1000000)*Diagramme!E$2*100000/(Diagramme!E$3/1000000-Diagramme!E$1/1000000+$A163*(Diagramme!E$4/1000)^2*PI()/4)/100000)</f>
        <v>3.37447749709708</v>
      </c>
      <c r="Z163" s="30" t="n">
        <f aca="false">IF(V163&lt;0,Diagramme!E$6,(Diagramme!E$8*1000*(Diagramme!E$1/1000000-$A163*(Diagramme!E$4/1000)^2*PI()/4)+Diagramme!E$6/1000)*1000)</f>
        <v>154.203582772043</v>
      </c>
      <c r="AA163" s="32" t="n">
        <f aca="false">(0.601*Diagramme!E$7*(Diagramme!E$5/1000)^2*PI()/4*W162^2)</f>
        <v>2.21078365402639</v>
      </c>
    </row>
    <row r="164" customFormat="false" ht="12.75" hidden="false" customHeight="false" outlineLevel="0" collapsed="false">
      <c r="A164" s="26" t="n">
        <f aca="false">A163+A$3</f>
        <v>1.62</v>
      </c>
      <c r="B164" s="30" t="n">
        <f aca="false">IF(Diagramme!B$9&lt;$A164,-9.81-(0.601*Diagramme!B$7*(Diagramme!B$5/1000)^2*PI()/4*C163^2)/H163*1000,(Diagramme!B$3/1000000-Diagramme!B$1/1000000)*Diagramme!B$2*100000/(Diagramme!B$3/1000000-Diagramme!B$1/1000000+$A164*(Diagramme!B$4/1000)^2*PI()/4)*(Diagramme!B$4/1000)^2*PI()/4/(Diagramme!B$8*1000*(Diagramme!B$1/1000000-$A164*(Diagramme!B$4/1000)^2*PI()/4)+Diagramme!B$6/1000)-9.81-(0.601*Diagramme!B$7*(Diagramme!B$5/1000)^2*PI()/4*C163^2)/H163*1000)</f>
        <v>-46.4652830156088</v>
      </c>
      <c r="C164" s="30" t="n">
        <f aca="false">IF((C163^2+2*B164*($A164-$A163))&lt;0,0,SQRT(C163^2+2*B164*($A164-$A163)))</f>
        <v>50.1677947269495</v>
      </c>
      <c r="D164" s="30" t="n">
        <f aca="false">0.98*SQRT(2*G164*100000/(Diagramme!$B$8*1000))</f>
        <v>32.5842023566526</v>
      </c>
      <c r="E164" s="30" t="str">
        <f aca="false">IF(D164&gt;C164,B164,"x")</f>
        <v>x</v>
      </c>
      <c r="F164" s="30" t="n">
        <f aca="false">(F163+1000*2*($A164-$A163)/(C164+F163))</f>
        <v>60.2916477805864</v>
      </c>
      <c r="G164" s="31" t="n">
        <f aca="false">IF(B164=-9.81,0,(Diagramme!B$3/1000000-Diagramme!B$1/1000000)*Diagramme!B$2*100000/(Diagramme!B$3/1000000-Diagramme!B$1/1000000+$A164*(Diagramme!B$4/1000)^2*PI()/4)/100000)</f>
        <v>5.52754187431946</v>
      </c>
      <c r="H164" s="30" t="n">
        <f aca="false">IF(B164&lt;0,Diagramme!B$6,(Diagramme!B$8*1000*(Diagramme!B$1/1000000-$A164*(Diagramme!B$4/1000)^2*PI()/4)+Diagramme!B$6/1000)*1000)</f>
        <v>83</v>
      </c>
      <c r="I164" s="32" t="n">
        <f aca="false">(0.601*Diagramme!B$7*(Diagramme!B$5/1000)^2*PI()/4*C163^2)</f>
        <v>3.04238849029553</v>
      </c>
      <c r="J164" s="30" t="n">
        <f aca="false">IF(Diagramme!C$9&lt;$A164,-9.81-(0.601*Diagramme!C$7*(Diagramme!C$5/1000)^2*PI()/4*K163^2)/N163*1000,(Diagramme!C$3/1000000-Diagramme!C$1/1000000)*Diagramme!C$2*100000/(Diagramme!C$3/1000000-Diagramme!C$1/1000000+$A164*(Diagramme!C$4/1000)^2*PI()/4)*(Diagramme!C$4/1000)^2*PI()/4/(Diagramme!C$8*1000*(Diagramme!C$1/1000000-$A164*(Diagramme!C$4/1000)^2*PI()/4)+Diagramme!C$6/1000)-9.81-(0.601*Diagramme!C$7*(Diagramme!C$5/1000)^2*PI()/4*K163^2)/N163*1000)</f>
        <v>-27.9109997785804</v>
      </c>
      <c r="K164" s="30" t="n">
        <f aca="false">IF((K163^2+2*J164*($A164-$A163))&lt;0,0,SQRT(K163^2+2*J164*($A164-$A163)))</f>
        <v>35.2525592550467</v>
      </c>
      <c r="L164" s="30" t="n">
        <f aca="false">(L163+1000*2*($A164-$A163)/(K164+L163))</f>
        <v>66.0730686921634</v>
      </c>
      <c r="M164" s="31" t="n">
        <f aca="false">IF(J164=-9.81,0,(Diagramme!C$3/1000000-Diagramme!C$1/1000000)*Diagramme!C$2*100000/(Diagramme!C$3/1000000-Diagramme!C$1/1000000+$A164*(Diagramme!C$4/1000)^2*PI()/4)/100000)</f>
        <v>2.76377093715973</v>
      </c>
      <c r="N164" s="30" t="n">
        <f aca="false">IF(J164&lt;0,Diagramme!C$6,(Diagramme!C$8*1000*(Diagramme!C$1/1000000-$A164*(Diagramme!C$4/1000)^2*PI()/4)+Diagramme!C$6/1000)*1000)</f>
        <v>83</v>
      </c>
      <c r="O164" s="32" t="n">
        <f aca="false">(0.601*Diagramme!C$7*(Diagramme!C$5/1000)^2*PI()/4*K163^2)</f>
        <v>1.50238298162217</v>
      </c>
      <c r="P164" s="30" t="n">
        <f aca="false">IF(Diagramme!D$9&lt;$A164,-9.81-(0.601*Diagramme!D$7*(Diagramme!D$5/1000)^2*PI()/4*Q163^2)/T163*1000,(Diagramme!D$3/1000000-Diagramme!D$1/1000000)*Diagramme!D$2*100000/(Diagramme!D$3/1000000-Diagramme!D$1/1000000+$A164*(Diagramme!D$4/1000)^2*PI()/4)*(Diagramme!D$4/1000)^2*PI()/4/(Diagramme!D$8*1000*(Diagramme!D$1/1000000-$A164*(Diagramme!D$4/1000)^2*PI()/4)+Diagramme!D$6/1000)-9.81-(0.601*Diagramme!D$7*(Diagramme!D$5/1000)^2*PI()/4*Q163^2)/T163*1000)</f>
        <v>1361.48391743967</v>
      </c>
      <c r="Q164" s="30" t="n">
        <f aca="false">IF((Q163^2+2*P164*($A164-$A163))&lt;0,0,SQRT(Q163^2+2*P164*($A164-$A163)))</f>
        <v>47.4456379256852</v>
      </c>
      <c r="R164" s="30" t="n">
        <f aca="false">(R163+1000*2*($A164-$A163)/(Q164+R163))</f>
        <v>62.8620849283889</v>
      </c>
      <c r="S164" s="31" t="n">
        <f aca="false">IF(P164=-9.81,0,(Diagramme!D$3/1000000-Diagramme!D$1/1000000)*Diagramme!D$2*100000/(Diagramme!D$3/1000000-Diagramme!D$1/1000000+$A164*(Diagramme!D$4/1000)^2*PI()/4)/100000)</f>
        <v>6.73535441014606</v>
      </c>
      <c r="T164" s="30" t="n">
        <f aca="false">IF(P164&lt;0,Diagramme!D$6,(Diagramme!D$8*1000*(Diagramme!D$1/1000000-$A164*(Diagramme!D$4/1000)^2*PI()/4)+Diagramme!D$6/1000)*1000)</f>
        <v>151.061990118453</v>
      </c>
      <c r="U164" s="32" t="n">
        <f aca="false">(0.601*Diagramme!D$7*(Diagramme!D$5/1000)^2*PI()/4*Q163^2)</f>
        <v>4.53949434504382</v>
      </c>
      <c r="V164" s="30" t="n">
        <f aca="false">IF(Diagramme!E$9&lt;$A164,-9.81-(0.601*Diagramme!E$7*(Diagramme!E$5/1000)^2*PI()/4*W163^2)/Z163*1000,(Diagramme!E$3/1000000-Diagramme!E$1/1000000)*Diagramme!E$2*100000/(Diagramme!E$3/1000000-Diagramme!E$1/1000000+$A164*(Diagramme!E$4/1000)^2*PI()/4)*(Diagramme!E$4/1000)^2*PI()/4/(Diagramme!E$8*1000*(Diagramme!E$1/1000000-$A164*(Diagramme!E$4/1000)^2*PI()/4)+Diagramme!E$6/1000)-9.81-(0.601*Diagramme!E$7*(Diagramme!E$5/1000)^2*PI()/4*W163^2)/Z163*1000)</f>
        <v>676.043639257599</v>
      </c>
      <c r="W164" s="30" t="n">
        <f aca="false">IF((W163^2+2*V164*($A164-$A163))&lt;0,0,SQRT(W163^2+2*V164*($A164-$A163)))</f>
        <v>33.3142168674626</v>
      </c>
      <c r="X164" s="30" t="n">
        <f aca="false">(X163+1000*2*($A164-$A163)/(W164+X163))</f>
        <v>68.190862196472</v>
      </c>
      <c r="Y164" s="31" t="n">
        <f aca="false">IF(V164=-9.81,0,(Diagramme!E$3/1000000-Diagramme!E$1/1000000)*Diagramme!E$2*100000/(Diagramme!E$3/1000000-Diagramme!E$1/1000000+$A164*(Diagramme!E$4/1000)^2*PI()/4)/100000)</f>
        <v>3.36767720507303</v>
      </c>
      <c r="Z164" s="30" t="n">
        <f aca="false">IF(V164&lt;0,Diagramme!E$6,(Diagramme!E$8*1000*(Diagramme!E$1/1000000-$A164*(Diagramme!E$4/1000)^2*PI()/4)+Diagramme!E$6/1000)*1000)</f>
        <v>151.061990118453</v>
      </c>
      <c r="AA164" s="32" t="n">
        <f aca="false">(0.601*Diagramme!E$7*(Diagramme!E$5/1000)^2*PI()/4*W163^2)</f>
        <v>2.23787629310936</v>
      </c>
    </row>
    <row r="165" customFormat="false" ht="12.75" hidden="false" customHeight="false" outlineLevel="0" collapsed="false">
      <c r="A165" s="26" t="n">
        <f aca="false">A164+A$3</f>
        <v>1.63</v>
      </c>
      <c r="B165" s="30" t="n">
        <f aca="false">IF(Diagramme!B$9&lt;$A165,-9.81-(0.601*Diagramme!B$7*(Diagramme!B$5/1000)^2*PI()/4*C164^2)/H164*1000,(Diagramme!B$3/1000000-Diagramme!B$1/1000000)*Diagramme!B$2*100000/(Diagramme!B$3/1000000-Diagramme!B$1/1000000+$A165*(Diagramme!B$4/1000)^2*PI()/4)*(Diagramme!B$4/1000)^2*PI()/4/(Diagramme!B$8*1000*(Diagramme!B$1/1000000-$A165*(Diagramme!B$4/1000)^2*PI()/4)+Diagramme!B$6/1000)-9.81-(0.601*Diagramme!B$7*(Diagramme!B$5/1000)^2*PI()/4*C164^2)/H164*1000)</f>
        <v>-46.4517534202271</v>
      </c>
      <c r="C165" s="30" t="n">
        <f aca="false">IF((C164^2+2*B165*($A165-$A164))&lt;0,0,SQRT(C164^2+2*B165*($A165-$A164)))</f>
        <v>50.1585345947919</v>
      </c>
      <c r="D165" s="30" t="n">
        <f aca="false">0.98*SQRT(2*G165*100000/(Diagramme!$B$8*1000))</f>
        <v>32.5393164232897</v>
      </c>
      <c r="E165" s="30" t="str">
        <f aca="false">IF(D165&gt;C165,B165,"x")</f>
        <v>x</v>
      </c>
      <c r="F165" s="30" t="n">
        <f aca="false">(F164+1000*2*($A165-$A164)/(C165+F164))</f>
        <v>60.4727248921843</v>
      </c>
      <c r="G165" s="31" t="n">
        <f aca="false">IF(B165=-9.81,0,(Diagramme!B$3/1000000-Diagramme!B$1/1000000)*Diagramme!B$2*100000/(Diagramme!B$3/1000000-Diagramme!B$1/1000000+$A165*(Diagramme!B$4/1000)^2*PI()/4)/100000)</f>
        <v>5.51232358025287</v>
      </c>
      <c r="H165" s="30" t="n">
        <f aca="false">IF(B165&lt;0,Diagramme!B$6,(Diagramme!B$8*1000*(Diagramme!B$1/1000000-$A165*(Diagramme!B$4/1000)^2*PI()/4)+Diagramme!B$6/1000)*1000)</f>
        <v>83</v>
      </c>
      <c r="I165" s="32" t="n">
        <f aca="false">(0.601*Diagramme!B$7*(Diagramme!B$5/1000)^2*PI()/4*C164^2)</f>
        <v>3.04126553387885</v>
      </c>
      <c r="J165" s="30" t="n">
        <f aca="false">IF(Diagramme!C$9&lt;$A165,-9.81-(0.601*Diagramme!C$7*(Diagramme!C$5/1000)^2*PI()/4*K164^2)/N164*1000,(Diagramme!C$3/1000000-Diagramme!C$1/1000000)*Diagramme!C$2*100000/(Diagramme!C$3/1000000-Diagramme!C$1/1000000+$A165*(Diagramme!C$4/1000)^2*PI()/4)*(Diagramme!C$4/1000)^2*PI()/4/(Diagramme!C$8*1000*(Diagramme!C$1/1000000-$A165*(Diagramme!C$4/1000)^2*PI()/4)+Diagramme!C$6/1000)-9.81-(0.601*Diagramme!C$7*(Diagramme!C$5/1000)^2*PI()/4*K164^2)/N164*1000)</f>
        <v>-27.9028727532145</v>
      </c>
      <c r="K165" s="30" t="n">
        <f aca="false">IF((K164^2+2*J165*($A165-$A164))&lt;0,0,SQRT(K164^2+2*J165*($A165-$A164)))</f>
        <v>35.2446432323483</v>
      </c>
      <c r="L165" s="30" t="n">
        <f aca="false">(L164+1000*2*($A165-$A164)/(K165+L164))</f>
        <v>66.2704675439545</v>
      </c>
      <c r="M165" s="31" t="n">
        <f aca="false">IF(J165=-9.81,0,(Diagramme!C$3/1000000-Diagramme!C$1/1000000)*Diagramme!C$2*100000/(Diagramme!C$3/1000000-Diagramme!C$1/1000000+$A165*(Diagramme!C$4/1000)^2*PI()/4)/100000)</f>
        <v>2.75616179012643</v>
      </c>
      <c r="N165" s="30" t="n">
        <f aca="false">IF(J165&lt;0,Diagramme!C$6,(Diagramme!C$8*1000*(Diagramme!C$1/1000000-$A165*(Diagramme!C$4/1000)^2*PI()/4)+Diagramme!C$6/1000)*1000)</f>
        <v>83</v>
      </c>
      <c r="O165" s="32" t="n">
        <f aca="false">(0.601*Diagramme!C$7*(Diagramme!C$5/1000)^2*PI()/4*K164^2)</f>
        <v>1.5017084385168</v>
      </c>
      <c r="P165" s="30" t="n">
        <f aca="false">IF(Diagramme!D$9&lt;$A165,-9.81-(0.601*Diagramme!D$7*(Diagramme!D$5/1000)^2*PI()/4*Q164^2)/T164*1000,(Diagramme!D$3/1000000-Diagramme!D$1/1000000)*Diagramme!D$2*100000/(Diagramme!D$3/1000000-Diagramme!D$1/1000000+$A165*(Diagramme!D$4/1000)^2*PI()/4)*(Diagramme!D$4/1000)^2*PI()/4/(Diagramme!D$8*1000*(Diagramme!D$1/1000000-$A165*(Diagramme!D$4/1000)^2*PI()/4)+Diagramme!D$6/1000)-9.81-(0.601*Diagramme!D$7*(Diagramme!D$5/1000)^2*PI()/4*Q164^2)/T164*1000)</f>
        <v>1387.37613272819</v>
      </c>
      <c r="Q165" s="30" t="n">
        <f aca="false">IF((Q164^2+2*P165*($A165-$A164))&lt;0,0,SQRT(Q164^2+2*P165*($A165-$A164)))</f>
        <v>47.7371561870812</v>
      </c>
      <c r="R165" s="30" t="n">
        <f aca="false">(R164+1000*2*($A165-$A164)/(Q165+R164))</f>
        <v>63.0429179955807</v>
      </c>
      <c r="S165" s="31" t="n">
        <f aca="false">IF(P165=-9.81,0,(Diagramme!D$3/1000000-Diagramme!D$1/1000000)*Diagramme!D$2*100000/(Diagramme!D$3/1000000-Diagramme!D$1/1000000+$A165*(Diagramme!D$4/1000)^2*PI()/4)/100000)</f>
        <v>6.72180853201034</v>
      </c>
      <c r="T165" s="30" t="n">
        <f aca="false">IF(P165&lt;0,Diagramme!D$6,(Diagramme!D$8*1000*(Diagramme!D$1/1000000-$A165*(Diagramme!D$4/1000)^2*PI()/4)+Diagramme!D$6/1000)*1000)</f>
        <v>147.920397464863</v>
      </c>
      <c r="U165" s="32" t="n">
        <f aca="false">(0.601*Diagramme!D$7*(Diagramme!D$5/1000)^2*PI()/4*Q164^2)</f>
        <v>4.59507744521399</v>
      </c>
      <c r="V165" s="30" t="n">
        <f aca="false">IF(Diagramme!E$9&lt;$A165,-9.81-(0.601*Diagramme!E$7*(Diagramme!E$5/1000)^2*PI()/4*W164^2)/Z164*1000,(Diagramme!E$3/1000000-Diagramme!E$1/1000000)*Diagramme!E$2*100000/(Diagramme!E$3/1000000-Diagramme!E$1/1000000+$A165*(Diagramme!E$4/1000)^2*PI()/4)*(Diagramme!E$4/1000)^2*PI()/4/(Diagramme!E$8*1000*(Diagramme!E$1/1000000-$A165*(Diagramme!E$4/1000)^2*PI()/4)+Diagramme!E$6/1000)-9.81-(0.601*Diagramme!E$7*(Diagramme!E$5/1000)^2*PI()/4*W164^2)/Z164*1000)</f>
        <v>688.99531492557</v>
      </c>
      <c r="W165" s="30" t="n">
        <f aca="false">IF((W164^2+2*V165*($A165-$A164))&lt;0,0,SQRT(W164^2+2*V165*($A165-$A164)))</f>
        <v>33.5203960565928</v>
      </c>
      <c r="X165" s="30" t="n">
        <f aca="false">(X164+1000*2*($A165-$A164)/(W165+X164))</f>
        <v>68.3874972626732</v>
      </c>
      <c r="Y165" s="31" t="n">
        <f aca="false">IF(V165=-9.81,0,(Diagramme!E$3/1000000-Diagramme!E$1/1000000)*Diagramme!E$2*100000/(Diagramme!E$3/1000000-Diagramme!E$1/1000000+$A165*(Diagramme!E$4/1000)^2*PI()/4)/100000)</f>
        <v>3.36090426600517</v>
      </c>
      <c r="Z165" s="30" t="n">
        <f aca="false">IF(V165&lt;0,Diagramme!E$6,(Diagramme!E$8*1000*(Diagramme!E$1/1000000-$A165*(Diagramme!E$4/1000)^2*PI()/4)+Diagramme!E$6/1000)*1000)</f>
        <v>147.920397464863</v>
      </c>
      <c r="AA165" s="32" t="n">
        <f aca="false">(0.601*Diagramme!E$7*(Diagramme!E$5/1000)^2*PI()/4*W164^2)</f>
        <v>2.26547603251057</v>
      </c>
    </row>
    <row r="166" customFormat="false" ht="12.75" hidden="false" customHeight="false" outlineLevel="0" collapsed="false">
      <c r="A166" s="26" t="n">
        <f aca="false">A165+A$3</f>
        <v>1.64</v>
      </c>
      <c r="B166" s="30" t="n">
        <f aca="false">IF(Diagramme!B$9&lt;$A166,-9.81-(0.601*Diagramme!B$7*(Diagramme!B$5/1000)^2*PI()/4*C165^2)/H165*1000,(Diagramme!B$3/1000000-Diagramme!B$1/1000000)*Diagramme!B$2*100000/(Diagramme!B$3/1000000-Diagramme!B$1/1000000+$A166*(Diagramme!B$4/1000)^2*PI()/4)*(Diagramme!B$4/1000)^2*PI()/4/(Diagramme!B$8*1000*(Diagramme!B$1/1000000-$A166*(Diagramme!B$4/1000)^2*PI()/4)+Diagramme!B$6/1000)-9.81-(0.601*Diagramme!B$7*(Diagramme!B$5/1000)^2*PI()/4*C165^2)/H165*1000)</f>
        <v>-46.4382277643447</v>
      </c>
      <c r="C166" s="30" t="n">
        <f aca="false">IF((C165^2+2*B166*($A166-$A165))&lt;0,0,SQRT(C165^2+2*B166*($A166-$A165)))</f>
        <v>50.1492754498173</v>
      </c>
      <c r="D166" s="30" t="n">
        <f aca="false">0.98*SQRT(2*G166*100000/(Diagramme!$B$8*1000))</f>
        <v>32.4946154763904</v>
      </c>
      <c r="E166" s="30" t="str">
        <f aca="false">IF(D166&gt;C166,B166,"x")</f>
        <v>x</v>
      </c>
      <c r="F166" s="30" t="n">
        <f aca="false">(F165+1000*2*($A166-$A165)/(C166+F165))</f>
        <v>60.653520755016</v>
      </c>
      <c r="G166" s="31" t="n">
        <f aca="false">IF(B166=-9.81,0,(Diagramme!B$3/1000000-Diagramme!B$1/1000000)*Diagramme!B$2*100000/(Diagramme!B$3/1000000-Diagramme!B$1/1000000+$A166*(Diagramme!B$4/1000)^2*PI()/4)/100000)</f>
        <v>5.49718885338646</v>
      </c>
      <c r="H166" s="30" t="n">
        <f aca="false">IF(B166&lt;0,Diagramme!B$6,(Diagramme!B$8*1000*(Diagramme!B$1/1000000-$A166*(Diagramme!B$4/1000)^2*PI()/4)+Diagramme!B$6/1000)*1000)</f>
        <v>83</v>
      </c>
      <c r="I166" s="32" t="n">
        <f aca="false">(0.601*Diagramme!B$7*(Diagramme!B$5/1000)^2*PI()/4*C165^2)</f>
        <v>3.04014290444061</v>
      </c>
      <c r="J166" s="30" t="n">
        <f aca="false">IF(Diagramme!C$9&lt;$A166,-9.81-(0.601*Diagramme!C$7*(Diagramme!C$5/1000)^2*PI()/4*K165^2)/N165*1000,(Diagramme!C$3/1000000-Diagramme!C$1/1000000)*Diagramme!C$2*100000/(Diagramme!C$3/1000000-Diagramme!C$1/1000000+$A166*(Diagramme!C$4/1000)^2*PI()/4)*(Diagramme!C$4/1000)^2*PI()/4/(Diagramme!C$8*1000*(Diagramme!C$1/1000000-$A166*(Diagramme!C$4/1000)^2*PI()/4)+Diagramme!C$6/1000)-9.81-(0.601*Diagramme!C$7*(Diagramme!C$5/1000)^2*PI()/4*K165^2)/N165*1000)</f>
        <v>-27.8947480942468</v>
      </c>
      <c r="K166" s="30" t="n">
        <f aca="false">IF((K165^2+2*J166*($A166-$A165))&lt;0,0,SQRT(K165^2+2*J166*($A166-$A165)))</f>
        <v>35.2367277370307</v>
      </c>
      <c r="L166" s="30" t="n">
        <f aca="false">(L165+1000*2*($A166-$A165)/(K166+L165))</f>
        <v>66.4674979115519</v>
      </c>
      <c r="M166" s="31" t="n">
        <f aca="false">IF(J166=-9.81,0,(Diagramme!C$3/1000000-Diagramme!C$1/1000000)*Diagramme!C$2*100000/(Diagramme!C$3/1000000-Diagramme!C$1/1000000+$A166*(Diagramme!C$4/1000)^2*PI()/4)/100000)</f>
        <v>2.74859442669323</v>
      </c>
      <c r="N166" s="30" t="n">
        <f aca="false">IF(J166&lt;0,Diagramme!C$6,(Diagramme!C$8*1000*(Diagramme!C$1/1000000-$A166*(Diagramme!C$4/1000)^2*PI()/4)+Diagramme!C$6/1000)*1000)</f>
        <v>83</v>
      </c>
      <c r="O166" s="32" t="n">
        <f aca="false">(0.601*Diagramme!C$7*(Diagramme!C$5/1000)^2*PI()/4*K165^2)</f>
        <v>1.50103409182249</v>
      </c>
      <c r="P166" s="30" t="n">
        <f aca="false">IF(Diagramme!D$9&lt;$A166,-9.81-(0.601*Diagramme!D$7*(Diagramme!D$5/1000)^2*PI()/4*Q165^2)/T165*1000,(Diagramme!D$3/1000000-Diagramme!D$1/1000000)*Diagramme!D$2*100000/(Diagramme!D$3/1000000-Diagramme!D$1/1000000+$A166*(Diagramme!D$4/1000)^2*PI()/4)*(Diagramme!D$4/1000)^2*PI()/4/(Diagramme!D$8*1000*(Diagramme!D$1/1000000-$A166*(Diagramme!D$4/1000)^2*PI()/4)+Diagramme!D$6/1000)-9.81-(0.601*Diagramme!D$7*(Diagramme!D$5/1000)^2*PI()/4*Q165^2)/T165*1000)</f>
        <v>1414.39758833911</v>
      </c>
      <c r="Q166" s="30" t="n">
        <f aca="false">IF((Q165^2+2*P166*($A166-$A165))&lt;0,0,SQRT(Q165^2+2*P166*($A166-$A165)))</f>
        <v>48.0325309826222</v>
      </c>
      <c r="R166" s="30" t="n">
        <f aca="false">(R165+1000*2*($A166-$A165)/(Q166+R165))</f>
        <v>63.2229757867846</v>
      </c>
      <c r="S166" s="31" t="n">
        <f aca="false">IF(P166=-9.81,0,(Diagramme!D$3/1000000-Diagramme!D$1/1000000)*Diagramme!D$2*100000/(Diagramme!D$3/1000000-Diagramme!D$1/1000000+$A166*(Diagramme!D$4/1000)^2*PI()/4)/100000)</f>
        <v>6.70831703038238</v>
      </c>
      <c r="T166" s="30" t="n">
        <f aca="false">IF(P166&lt;0,Diagramme!D$6,(Diagramme!D$8*1000*(Diagramme!D$1/1000000-$A166*(Diagramme!D$4/1000)^2*PI()/4)+Diagramme!D$6/1000)*1000)</f>
        <v>144.778804811274</v>
      </c>
      <c r="U166" s="32" t="n">
        <f aca="false">(0.601*Diagramme!D$7*(Diagramme!D$5/1000)^2*PI()/4*Q165^2)</f>
        <v>4.65171760494804</v>
      </c>
      <c r="V166" s="30" t="n">
        <f aca="false">IF(Diagramme!E$9&lt;$A166,-9.81-(0.601*Diagramme!E$7*(Diagramme!E$5/1000)^2*PI()/4*W165^2)/Z165*1000,(Diagramme!E$3/1000000-Diagramme!E$1/1000000)*Diagramme!E$2*100000/(Diagramme!E$3/1000000-Diagramme!E$1/1000000+$A166*(Diagramme!E$4/1000)^2*PI()/4)*(Diagramme!E$4/1000)^2*PI()/4/(Diagramme!E$8*1000*(Diagramme!E$1/1000000-$A166*(Diagramme!E$4/1000)^2*PI()/4)+Diagramme!E$6/1000)-9.81-(0.601*Diagramme!E$7*(Diagramme!E$5/1000)^2*PI()/4*W165^2)/Z165*1000)</f>
        <v>702.511845729829</v>
      </c>
      <c r="W166" s="30" t="n">
        <f aca="false">IF((W165^2+2*V166*($A166-$A165))&lt;0,0,SQRT(W165^2+2*V166*($A166-$A165)))</f>
        <v>33.7293223872855</v>
      </c>
      <c r="X166" s="30" t="n">
        <f aca="false">(X165+1000*2*($A166-$A165)/(W166+X165))</f>
        <v>68.5833513841446</v>
      </c>
      <c r="Y166" s="31" t="n">
        <f aca="false">IF(V166=-9.81,0,(Diagramme!E$3/1000000-Diagramme!E$1/1000000)*Diagramme!E$2*100000/(Diagramme!E$3/1000000-Diagramme!E$1/1000000+$A166*(Diagramme!E$4/1000)^2*PI()/4)/100000)</f>
        <v>3.35415851519119</v>
      </c>
      <c r="Z166" s="30" t="n">
        <f aca="false">IF(V166&lt;0,Diagramme!E$6,(Diagramme!E$8*1000*(Diagramme!E$1/1000000-$A166*(Diagramme!E$4/1000)^2*PI()/4)+Diagramme!E$6/1000)*1000)</f>
        <v>144.778804811274</v>
      </c>
      <c r="AA166" s="32" t="n">
        <f aca="false">(0.601*Diagramme!E$7*(Diagramme!E$5/1000)^2*PI()/4*W165^2)</f>
        <v>2.2936045290104</v>
      </c>
    </row>
    <row r="167" customFormat="false" ht="12.75" hidden="false" customHeight="false" outlineLevel="0" collapsed="false">
      <c r="A167" s="26" t="n">
        <f aca="false">A166+A$3</f>
        <v>1.65</v>
      </c>
      <c r="B167" s="30" t="n">
        <f aca="false">IF(Diagramme!B$9&lt;$A167,-9.81-(0.601*Diagramme!B$7*(Diagramme!B$5/1000)^2*PI()/4*C166^2)/H166*1000,(Diagramme!B$3/1000000-Diagramme!B$1/1000000)*Diagramme!B$2*100000/(Diagramme!B$3/1000000-Diagramme!B$1/1000000+$A167*(Diagramme!B$4/1000)^2*PI()/4)*(Diagramme!B$4/1000)^2*PI()/4/(Diagramme!B$8*1000*(Diagramme!B$1/1000000-$A167*(Diagramme!B$4/1000)^2*PI()/4)+Diagramme!B$6/1000)-9.81-(0.601*Diagramme!B$7*(Diagramme!B$5/1000)^2*PI()/4*C166^2)/H166*1000)</f>
        <v>-46.4247060468146</v>
      </c>
      <c r="C167" s="30" t="n">
        <f aca="false">IF((C166^2+2*B167*($A167-$A166))&lt;0,0,SQRT(C166^2+2*B167*($A167-$A166)))</f>
        <v>50.1400172917871</v>
      </c>
      <c r="D167" s="30" t="n">
        <f aca="false">0.98*SQRT(2*G167*100000/(Diagramme!$B$8*1000))</f>
        <v>32.4500982488079</v>
      </c>
      <c r="E167" s="30" t="str">
        <f aca="false">IF(D167&gt;C167,B167,"x")</f>
        <v>x</v>
      </c>
      <c r="F167" s="30" t="n">
        <f aca="false">(F166+1000*2*($A167-$A166)/(C167+F166))</f>
        <v>60.8340366980266</v>
      </c>
      <c r="G167" s="31" t="n">
        <f aca="false">IF(B167=-9.81,0,(Diagramme!B$3/1000000-Diagramme!B$1/1000000)*Diagramme!B$2*100000/(Diagramme!B$3/1000000-Diagramme!B$1/1000000+$A167*(Diagramme!B$4/1000)^2*PI()/4)/100000)</f>
        <v>5.4821370072745</v>
      </c>
      <c r="H167" s="30" t="n">
        <f aca="false">IF(B167&lt;0,Diagramme!B$6,(Diagramme!B$8*1000*(Diagramme!B$1/1000000-$A167*(Diagramme!B$4/1000)^2*PI()/4)+Diagramme!B$6/1000)*1000)</f>
        <v>83</v>
      </c>
      <c r="I167" s="32" t="n">
        <f aca="false">(0.601*Diagramme!B$7*(Diagramme!B$5/1000)^2*PI()/4*C166^2)</f>
        <v>3.03902060188561</v>
      </c>
      <c r="J167" s="30" t="n">
        <f aca="false">IF(Diagramme!C$9&lt;$A167,-9.81-(0.601*Diagramme!C$7*(Diagramme!C$5/1000)^2*PI()/4*K166^2)/N166*1000,(Diagramme!C$3/1000000-Diagramme!C$1/1000000)*Diagramme!C$2*100000/(Diagramme!C$3/1000000-Diagramme!C$1/1000000+$A167*(Diagramme!C$4/1000)^2*PI()/4)*(Diagramme!C$4/1000)^2*PI()/4/(Diagramme!C$8*1000*(Diagramme!C$1/1000000-$A167*(Diagramme!C$4/1000)^2*PI()/4)+Diagramme!C$6/1000)-9.81-(0.601*Diagramme!C$7*(Diagramme!C$5/1000)^2*PI()/4*K166^2)/N166*1000)</f>
        <v>-27.8866258009884</v>
      </c>
      <c r="K167" s="30" t="n">
        <f aca="false">IF((K166^2+2*J167*($A167-$A166))&lt;0,0,SQRT(K166^2+2*J167*($A167-$A166)))</f>
        <v>35.2288127687779</v>
      </c>
      <c r="L167" s="30" t="n">
        <f aca="false">(L166+1000*2*($A167-$A166)/(K167+L166))</f>
        <v>66.6641618796566</v>
      </c>
      <c r="M167" s="31" t="n">
        <f aca="false">IF(J167=-9.81,0,(Diagramme!C$3/1000000-Diagramme!C$1/1000000)*Diagramme!C$2*100000/(Diagramme!C$3/1000000-Diagramme!C$1/1000000+$A167*(Diagramme!C$4/1000)^2*PI()/4)/100000)</f>
        <v>2.74106850363725</v>
      </c>
      <c r="N167" s="30" t="n">
        <f aca="false">IF(J167&lt;0,Diagramme!C$6,(Diagramme!C$8*1000*(Diagramme!C$1/1000000-$A167*(Diagramme!C$4/1000)^2*PI()/4)+Diagramme!C$6/1000)*1000)</f>
        <v>83</v>
      </c>
      <c r="O167" s="32" t="n">
        <f aca="false">(0.601*Diagramme!C$7*(Diagramme!C$5/1000)^2*PI()/4*K166^2)</f>
        <v>1.50035994148204</v>
      </c>
      <c r="P167" s="30" t="n">
        <f aca="false">IF(Diagramme!D$9&lt;$A167,-9.81-(0.601*Diagramme!D$7*(Diagramme!D$5/1000)^2*PI()/4*Q166^2)/T166*1000,(Diagramme!D$3/1000000-Diagramme!D$1/1000000)*Diagramme!D$2*100000/(Diagramme!D$3/1000000-Diagramme!D$1/1000000+$A167*(Diagramme!D$4/1000)^2*PI()/4)*(Diagramme!D$4/1000)^2*PI()/4/(Diagramme!D$8*1000*(Diagramme!D$1/1000000-$A167*(Diagramme!D$4/1000)^2*PI()/4)+Diagramme!D$6/1000)-9.81-(0.601*Diagramme!D$7*(Diagramme!D$5/1000)^2*PI()/4*Q166^2)/T166*1000)</f>
        <v>1442.62310534781</v>
      </c>
      <c r="Q167" s="30" t="n">
        <f aca="false">IF((Q166^2+2*P167*($A167-$A166))&lt;0,0,SQRT(Q166^2+2*P167*($A167-$A166)))</f>
        <v>48.3319407297444</v>
      </c>
      <c r="R167" s="30" t="n">
        <f aca="false">(R166+1000*2*($A167-$A166)/(Q167+R166))</f>
        <v>63.4022596823271</v>
      </c>
      <c r="S167" s="31" t="n">
        <f aca="false">IF(P167=-9.81,0,(Diagramme!D$3/1000000-Diagramme!D$1/1000000)*Diagramme!D$2*100000/(Diagramme!D$3/1000000-Diagramme!D$1/1000000+$A167*(Diagramme!D$4/1000)^2*PI()/4)/100000)</f>
        <v>6.69487957849691</v>
      </c>
      <c r="T167" s="30" t="n">
        <f aca="false">IF(P167&lt;0,Diagramme!D$6,(Diagramme!D$8*1000*(Diagramme!D$1/1000000-$A167*(Diagramme!D$4/1000)^2*PI()/4)+Diagramme!D$6/1000)*1000)</f>
        <v>141.637212157684</v>
      </c>
      <c r="U167" s="32" t="n">
        <f aca="false">(0.601*Diagramme!D$7*(Diagramme!D$5/1000)^2*PI()/4*Q166^2)</f>
        <v>4.70946092591282</v>
      </c>
      <c r="V167" s="30" t="n">
        <f aca="false">IF(Diagramme!E$9&lt;$A167,-9.81-(0.601*Diagramme!E$7*(Diagramme!E$5/1000)^2*PI()/4*W166^2)/Z166*1000,(Diagramme!E$3/1000000-Diagramme!E$1/1000000)*Diagramme!E$2*100000/(Diagramme!E$3/1000000-Diagramme!E$1/1000000+$A167*(Diagramme!E$4/1000)^2*PI()/4)*(Diagramme!E$4/1000)^2*PI()/4/(Diagramme!E$8*1000*(Diagramme!E$1/1000000-$A167*(Diagramme!E$4/1000)^2*PI()/4)+Diagramme!E$6/1000)-9.81-(0.601*Diagramme!E$7*(Diagramme!E$5/1000)^2*PI()/4*W166^2)/Z166*1000)</f>
        <v>716.63065743816</v>
      </c>
      <c r="W167" s="30" t="n">
        <f aca="false">IF((W166^2+2*V167*($A167-$A166))&lt;0,0,SQRT(W166^2+2*V167*($A167-$A166)))</f>
        <v>33.9411225779908</v>
      </c>
      <c r="X167" s="30" t="n">
        <f aca="false">(X166+1000*2*($A167-$A166)/(W167+X166))</f>
        <v>68.7784267571467</v>
      </c>
      <c r="Y167" s="31" t="n">
        <f aca="false">IF(V167=-9.81,0,(Diagramme!E$3/1000000-Diagramme!E$1/1000000)*Diagramme!E$2*100000/(Diagramme!E$3/1000000-Diagramme!E$1/1000000+$A167*(Diagramme!E$4/1000)^2*PI()/4)/100000)</f>
        <v>3.34743978924845</v>
      </c>
      <c r="Z167" s="30" t="n">
        <f aca="false">IF(V167&lt;0,Diagramme!E$6,(Diagramme!E$8*1000*(Diagramme!E$1/1000000-$A167*(Diagramme!E$4/1000)^2*PI()/4)+Diagramme!E$6/1000)*1000)</f>
        <v>141.637212157684</v>
      </c>
      <c r="AA167" s="32" t="n">
        <f aca="false">(0.601*Diagramme!E$7*(Diagramme!E$5/1000)^2*PI()/4*W166^2)</f>
        <v>2.32228484303523</v>
      </c>
    </row>
    <row r="168" customFormat="false" ht="12.75" hidden="false" customHeight="false" outlineLevel="0" collapsed="false">
      <c r="A168" s="26" t="n">
        <f aca="false">A167+A$3</f>
        <v>1.66</v>
      </c>
      <c r="B168" s="30" t="n">
        <f aca="false">IF(Diagramme!B$9&lt;$A168,-9.81-(0.601*Diagramme!B$7*(Diagramme!B$5/1000)^2*PI()/4*C167^2)/H167*1000,(Diagramme!B$3/1000000-Diagramme!B$1/1000000)*Diagramme!B$2*100000/(Diagramme!B$3/1000000-Diagramme!B$1/1000000+$A168*(Diagramme!B$4/1000)^2*PI()/4)*(Diagramme!B$4/1000)^2*PI()/4/(Diagramme!B$8*1000*(Diagramme!B$1/1000000-$A168*(Diagramme!B$4/1000)^2*PI()/4)+Diagramme!B$6/1000)-9.81-(0.601*Diagramme!B$7*(Diagramme!B$5/1000)^2*PI()/4*C167^2)/H167*1000)</f>
        <v>-46.41118826649</v>
      </c>
      <c r="C168" s="30" t="n">
        <f aca="false">IF((C167^2+2*B168*($A168-$A167))&lt;0,0,SQRT(C167^2+2*B168*($A168-$A167)))</f>
        <v>50.1307601204628</v>
      </c>
      <c r="D168" s="30" t="n">
        <f aca="false">0.98*SQRT(2*G168*100000/(Diagramme!$B$8*1000))</f>
        <v>32.405763485514</v>
      </c>
      <c r="E168" s="30" t="str">
        <f aca="false">IF(D168&gt;C168,B168,"x")</f>
        <v>x</v>
      </c>
      <c r="F168" s="30" t="n">
        <f aca="false">(F167+1000*2*($A168-$A167)/(C168+F167))</f>
        <v>61.014274039719</v>
      </c>
      <c r="G168" s="31" t="n">
        <f aca="false">IF(B168=-9.81,0,(Diagramme!B$3/1000000-Diagramme!B$1/1000000)*Diagramme!B$2*100000/(Diagramme!B$3/1000000-Diagramme!B$1/1000000+$A168*(Diagramme!B$4/1000)^2*PI()/4)/100000)</f>
        <v>5.46716736296893</v>
      </c>
      <c r="H168" s="30" t="n">
        <f aca="false">IF(B168&lt;0,Diagramme!B$6,(Diagramme!B$8*1000*(Diagramme!B$1/1000000-$A168*(Diagramme!B$4/1000)^2*PI()/4)+Diagramme!B$6/1000)*1000)</f>
        <v>83</v>
      </c>
      <c r="I168" s="32" t="n">
        <f aca="false">(0.601*Diagramme!B$7*(Diagramme!B$5/1000)^2*PI()/4*C167^2)</f>
        <v>3.03789862611867</v>
      </c>
      <c r="J168" s="30" t="n">
        <f aca="false">IF(Diagramme!C$9&lt;$A168,-9.81-(0.601*Diagramme!C$7*(Diagramme!C$5/1000)^2*PI()/4*K167^2)/N167*1000,(Diagramme!C$3/1000000-Diagramme!C$1/1000000)*Diagramme!C$2*100000/(Diagramme!C$3/1000000-Diagramme!C$1/1000000+$A168*(Diagramme!C$4/1000)^2*PI()/4)*(Diagramme!C$4/1000)^2*PI()/4/(Diagramme!C$8*1000*(Diagramme!C$1/1000000-$A168*(Diagramme!C$4/1000)^2*PI()/4)+Diagramme!C$6/1000)-9.81-(0.601*Diagramme!C$7*(Diagramme!C$5/1000)^2*PI()/4*K167^2)/N167*1000)</f>
        <v>-27.8785058727504</v>
      </c>
      <c r="K168" s="30" t="n">
        <f aca="false">IF((K167^2+2*J168*($A168-$A167))&lt;0,0,SQRT(K167^2+2*J168*($A168-$A167)))</f>
        <v>35.2208983272737</v>
      </c>
      <c r="L168" s="30" t="n">
        <f aca="false">(L167+1000*2*($A168-$A167)/(K168+L167))</f>
        <v>66.860461513375</v>
      </c>
      <c r="M168" s="31" t="n">
        <f aca="false">IF(J168=-9.81,0,(Diagramme!C$3/1000000-Diagramme!C$1/1000000)*Diagramme!C$2*100000/(Diagramme!C$3/1000000-Diagramme!C$1/1000000+$A168*(Diagramme!C$4/1000)^2*PI()/4)/100000)</f>
        <v>2.73358368148446</v>
      </c>
      <c r="N168" s="30" t="n">
        <f aca="false">IF(J168&lt;0,Diagramme!C$6,(Diagramme!C$8*1000*(Diagramme!C$1/1000000-$A168*(Diagramme!C$4/1000)^2*PI()/4)+Diagramme!C$6/1000)*1000)</f>
        <v>83</v>
      </c>
      <c r="O168" s="32" t="n">
        <f aca="false">(0.601*Diagramme!C$7*(Diagramme!C$5/1000)^2*PI()/4*K167^2)</f>
        <v>1.49968598743828</v>
      </c>
      <c r="P168" s="30" t="n">
        <f aca="false">IF(Diagramme!D$9&lt;$A168,-9.81-(0.601*Diagramme!D$7*(Diagramme!D$5/1000)^2*PI()/4*Q167^2)/T167*1000,(Diagramme!D$3/1000000-Diagramme!D$1/1000000)*Diagramme!D$2*100000/(Diagramme!D$3/1000000-Diagramme!D$1/1000000+$A168*(Diagramme!D$4/1000)^2*PI()/4)*(Diagramme!D$4/1000)^2*PI()/4/(Diagramme!D$8*1000*(Diagramme!D$1/1000000-$A168*(Diagramme!D$4/1000)^2*PI()/4)+Diagramme!D$6/1000)-9.81-(0.601*Diagramme!D$7*(Diagramme!D$5/1000)^2*PI()/4*Q167^2)/T167*1000)</f>
        <v>1472.13427976211</v>
      </c>
      <c r="Q168" s="30" t="n">
        <f aca="false">IF((Q167^2+2*P168*($A168-$A167))&lt;0,0,SQRT(Q167^2+2*P168*($A168-$A167)))</f>
        <v>48.6355752541158</v>
      </c>
      <c r="R168" s="30" t="n">
        <f aca="false">(R167+1000*2*($A168-$A167)/(Q168+R167))</f>
        <v>63.5807708077103</v>
      </c>
      <c r="S168" s="31" t="n">
        <f aca="false">IF(P168=-9.81,0,(Diagramme!D$3/1000000-Diagramme!D$1/1000000)*Diagramme!D$2*100000/(Diagramme!D$3/1000000-Diagramme!D$1/1000000+$A168*(Diagramme!D$4/1000)^2*PI()/4)/100000)</f>
        <v>6.68149585220158</v>
      </c>
      <c r="T168" s="30" t="n">
        <f aca="false">IF(P168&lt;0,Diagramme!D$6,(Diagramme!D$8*1000*(Diagramme!D$1/1000000-$A168*(Diagramme!D$4/1000)^2*PI()/4)+Diagramme!D$6/1000)*1000)</f>
        <v>138.495619504094</v>
      </c>
      <c r="U168" s="32" t="n">
        <f aca="false">(0.601*Diagramme!D$7*(Diagramme!D$5/1000)^2*PI()/4*Q167^2)</f>
        <v>4.76835656437408</v>
      </c>
      <c r="V168" s="30" t="n">
        <f aca="false">IF(Diagramme!E$9&lt;$A168,-9.81-(0.601*Diagramme!E$7*(Diagramme!E$5/1000)^2*PI()/4*W167^2)/Z167*1000,(Diagramme!E$3/1000000-Diagramme!E$1/1000000)*Diagramme!E$2*100000/(Diagramme!E$3/1000000-Diagramme!E$1/1000000+$A168*(Diagramme!E$4/1000)^2*PI()/4)*(Diagramme!E$4/1000)^2*PI()/4/(Diagramme!E$8*1000*(Diagramme!E$1/1000000-$A168*(Diagramme!E$4/1000)^2*PI()/4)+Diagramme!E$6/1000)-9.81-(0.601*Diagramme!E$7*(Diagramme!E$5/1000)^2*PI()/4*W167^2)/Z167*1000)</f>
        <v>731.392564631424</v>
      </c>
      <c r="W168" s="30" t="n">
        <f aca="false">IF((W167^2+2*V168*($A168-$A167))&lt;0,0,SQRT(W167^2+2*V168*($A168-$A167)))</f>
        <v>34.1559314489713</v>
      </c>
      <c r="X168" s="30" t="n">
        <f aca="false">(X167+1000*2*($A168-$A167)/(W168+X167))</f>
        <v>68.9727253407153</v>
      </c>
      <c r="Y168" s="31" t="n">
        <f aca="false">IF(V168=-9.81,0,(Diagramme!E$3/1000000-Diagramme!E$1/1000000)*Diagramme!E$2*100000/(Diagramme!E$3/1000000-Diagramme!E$1/1000000+$A168*(Diagramme!E$4/1000)^2*PI()/4)/100000)</f>
        <v>3.34074792610079</v>
      </c>
      <c r="Z168" s="30" t="n">
        <f aca="false">IF(V168&lt;0,Diagramme!E$6,(Diagramme!E$8*1000*(Diagramme!E$1/1000000-$A168*(Diagramme!E$4/1000)^2*PI()/4)+Diagramme!E$6/1000)*1000)</f>
        <v>138.495619504094</v>
      </c>
      <c r="AA168" s="32" t="n">
        <f aca="false">(0.601*Diagramme!E$7*(Diagramme!E$5/1000)^2*PI()/4*W167^2)</f>
        <v>2.35154156293267</v>
      </c>
    </row>
    <row r="169" customFormat="false" ht="12.75" hidden="false" customHeight="false" outlineLevel="0" collapsed="false">
      <c r="A169" s="26" t="n">
        <f aca="false">A168+A$3</f>
        <v>1.67</v>
      </c>
      <c r="B169" s="30" t="n">
        <f aca="false">IF(Diagramme!B$9&lt;$A169,-9.81-(0.601*Diagramme!B$7*(Diagramme!B$5/1000)^2*PI()/4*C168^2)/H168*1000,(Diagramme!B$3/1000000-Diagramme!B$1/1000000)*Diagramme!B$2*100000/(Diagramme!B$3/1000000-Diagramme!B$1/1000000+$A169*(Diagramme!B$4/1000)^2*PI()/4)*(Diagramme!B$4/1000)^2*PI()/4/(Diagramme!B$8*1000*(Diagramme!B$1/1000000-$A169*(Diagramme!B$4/1000)^2*PI()/4)+Diagramme!B$6/1000)-9.81-(0.601*Diagramme!B$7*(Diagramme!B$5/1000)^2*PI()/4*C168^2)/H168*1000)</f>
        <v>-46.3976744222244</v>
      </c>
      <c r="C169" s="30" t="n">
        <f aca="false">IF((C168^2+2*B169*($A169-$A168))&lt;0,0,SQRT(C168^2+2*B169*($A169-$A168)))</f>
        <v>50.1215039356057</v>
      </c>
      <c r="D169" s="30" t="n">
        <f aca="false">0.98*SQRT(2*G169*100000/(Diagramme!$B$8*1000))</f>
        <v>32.3616099434505</v>
      </c>
      <c r="E169" s="30" t="str">
        <f aca="false">IF(D169&gt;C169,B169,"x")</f>
        <v>x</v>
      </c>
      <c r="F169" s="30" t="n">
        <f aca="false">(F168+1000*2*($A169-$A168)/(C169+F168))</f>
        <v>61.1942340882683</v>
      </c>
      <c r="G169" s="31" t="n">
        <f aca="false">IF(B169=-9.81,0,(Diagramme!B$3/1000000-Diagramme!B$1/1000000)*Diagramme!B$2*100000/(Diagramme!B$3/1000000-Diagramme!B$1/1000000+$A169*(Diagramme!B$4/1000)^2*PI()/4)/100000)</f>
        <v>5.4522792489173</v>
      </c>
      <c r="H169" s="30" t="n">
        <f aca="false">IF(B169&lt;0,Diagramme!B$6,(Diagramme!B$8*1000*(Diagramme!B$1/1000000-$A169*(Diagramme!B$4/1000)^2*PI()/4)+Diagramme!B$6/1000)*1000)</f>
        <v>83</v>
      </c>
      <c r="I169" s="32" t="n">
        <f aca="false">(0.601*Diagramme!B$7*(Diagramme!B$5/1000)^2*PI()/4*C168^2)</f>
        <v>3.03677697704463</v>
      </c>
      <c r="J169" s="30" t="n">
        <f aca="false">IF(Diagramme!C$9&lt;$A169,-9.81-(0.601*Diagramme!C$7*(Diagramme!C$5/1000)^2*PI()/4*K168^2)/N168*1000,(Diagramme!C$3/1000000-Diagramme!C$1/1000000)*Diagramme!C$2*100000/(Diagramme!C$3/1000000-Diagramme!C$1/1000000+$A169*(Diagramme!C$4/1000)^2*PI()/4)*(Diagramme!C$4/1000)^2*PI()/4/(Diagramme!C$8*1000*(Diagramme!C$1/1000000-$A169*(Diagramme!C$4/1000)^2*PI()/4)+Diagramme!C$6/1000)-9.81-(0.601*Diagramme!C$7*(Diagramme!C$5/1000)^2*PI()/4*K168^2)/N168*1000)</f>
        <v>-27.870388308844</v>
      </c>
      <c r="K169" s="30" t="n">
        <f aca="false">IF((K168^2+2*J169*($A169-$A168))&lt;0,0,SQRT(K168^2+2*J169*($A169-$A168)))</f>
        <v>35.212984412202</v>
      </c>
      <c r="L169" s="30" t="n">
        <f aca="false">(L168+1000*2*($A169-$A168)/(K169+L168))</f>
        <v>67.0563988584763</v>
      </c>
      <c r="M169" s="31" t="n">
        <f aca="false">IF(J169=-9.81,0,(Diagramme!C$3/1000000-Diagramme!C$1/1000000)*Diagramme!C$2*100000/(Diagramme!C$3/1000000-Diagramme!C$1/1000000+$A169*(Diagramme!C$4/1000)^2*PI()/4)/100000)</f>
        <v>2.72613962445865</v>
      </c>
      <c r="N169" s="30" t="n">
        <f aca="false">IF(J169&lt;0,Diagramme!C$6,(Diagramme!C$8*1000*(Diagramme!C$1/1000000-$A169*(Diagramme!C$4/1000)^2*PI()/4)+Diagramme!C$6/1000)*1000)</f>
        <v>83</v>
      </c>
      <c r="O169" s="32" t="n">
        <f aca="false">(0.601*Diagramme!C$7*(Diagramme!C$5/1000)^2*PI()/4*K168^2)</f>
        <v>1.49901222963406</v>
      </c>
      <c r="P169" s="30" t="n">
        <f aca="false">IF(Diagramme!D$9&lt;$A169,-9.81-(0.601*Diagramme!D$7*(Diagramme!D$5/1000)^2*PI()/4*Q168^2)/T168*1000,(Diagramme!D$3/1000000-Diagramme!D$1/1000000)*Diagramme!D$2*100000/(Diagramme!D$3/1000000-Diagramme!D$1/1000000+$A169*(Diagramme!D$4/1000)^2*PI()/4)*(Diagramme!D$4/1000)^2*PI()/4/(Diagramme!D$8*1000*(Diagramme!D$1/1000000-$A169*(Diagramme!D$4/1000)^2*PI()/4)+Diagramme!D$6/1000)-9.81-(0.601*Diagramme!D$7*(Diagramme!D$5/1000)^2*PI()/4*Q168^2)/T168*1000)</f>
        <v>1503.02026762927</v>
      </c>
      <c r="Q169" s="30" t="n">
        <f aca="false">IF((Q168^2+2*P169*($A169-$A168))&lt;0,0,SQRT(Q168^2+2*P169*($A169-$A168)))</f>
        <v>48.9436368249372</v>
      </c>
      <c r="R169" s="30" t="n">
        <f aca="false">(R168+1000*2*($A169-$A168)/(Q169+R168))</f>
        <v>63.7585100237681</v>
      </c>
      <c r="S169" s="31" t="n">
        <f aca="false">IF(P169=-9.81,0,(Diagramme!D$3/1000000-Diagramme!D$1/1000000)*Diagramme!D$2*100000/(Diagramme!D$3/1000000-Diagramme!D$1/1000000+$A169*(Diagramme!D$4/1000)^2*PI()/4)/100000)</f>
        <v>6.66816552993092</v>
      </c>
      <c r="T169" s="30" t="n">
        <f aca="false">IF(P169&lt;0,Diagramme!D$6,(Diagramme!D$8*1000*(Diagramme!D$1/1000000-$A169*(Diagramme!D$4/1000)^2*PI()/4)+Diagramme!D$6/1000)*1000)</f>
        <v>135.354026850504</v>
      </c>
      <c r="U169" s="32" t="n">
        <f aca="false">(0.601*Diagramme!D$7*(Diagramme!D$5/1000)^2*PI()/4*Q168^2)</f>
        <v>4.82845700778573</v>
      </c>
      <c r="V169" s="30" t="n">
        <f aca="false">IF(Diagramme!E$9&lt;$A169,-9.81-(0.601*Diagramme!E$7*(Diagramme!E$5/1000)^2*PI()/4*W168^2)/Z168*1000,(Diagramme!E$3/1000000-Diagramme!E$1/1000000)*Diagramme!E$2*100000/(Diagramme!E$3/1000000-Diagramme!E$1/1000000+$A169*(Diagramme!E$4/1000)^2*PI()/4)*(Diagramme!E$4/1000)^2*PI()/4/(Diagramme!E$8*1000*(Diagramme!E$1/1000000-$A169*(Diagramme!E$4/1000)^2*PI()/4)+Diagramme!E$6/1000)-9.81-(0.601*Diagramme!E$7*(Diagramme!E$5/1000)^2*PI()/4*W168^2)/Z168*1000)</f>
        <v>746.84216340943</v>
      </c>
      <c r="W169" s="30" t="n">
        <f aca="false">IF((W168^2+2*V169*($A169-$A168))&lt;0,0,SQRT(W168^2+2*V169*($A169-$A168)))</f>
        <v>34.3738926572918</v>
      </c>
      <c r="X169" s="30" t="n">
        <f aca="false">(X168+1000*2*($A169-$A168)/(W169+X168))</f>
        <v>69.166248848184</v>
      </c>
      <c r="Y169" s="31" t="n">
        <f aca="false">IF(V169=-9.81,0,(Diagramme!E$3/1000000-Diagramme!E$1/1000000)*Diagramme!E$2*100000/(Diagramme!E$3/1000000-Diagramme!E$1/1000000+$A169*(Diagramme!E$4/1000)^2*PI()/4)/100000)</f>
        <v>3.33408276496546</v>
      </c>
      <c r="Z169" s="30" t="n">
        <f aca="false">IF(V169&lt;0,Diagramme!E$6,(Diagramme!E$8*1000*(Diagramme!E$1/1000000-$A169*(Diagramme!E$4/1000)^2*PI()/4)+Diagramme!E$6/1000)*1000)</f>
        <v>135.354026850504</v>
      </c>
      <c r="AA169" s="32" t="n">
        <f aca="false">(0.601*Diagramme!E$7*(Diagramme!E$5/1000)^2*PI()/4*W168^2)</f>
        <v>2.38140094332115</v>
      </c>
    </row>
    <row r="170" customFormat="false" ht="12.75" hidden="false" customHeight="false" outlineLevel="0" collapsed="false">
      <c r="A170" s="26" t="n">
        <f aca="false">A169+A$3</f>
        <v>1.68</v>
      </c>
      <c r="B170" s="30" t="n">
        <f aca="false">IF(Diagramme!B$9&lt;$A170,-9.81-(0.601*Diagramme!B$7*(Diagramme!B$5/1000)^2*PI()/4*C169^2)/H169*1000,(Diagramme!B$3/1000000-Diagramme!B$1/1000000)*Diagramme!B$2*100000/(Diagramme!B$3/1000000-Diagramme!B$1/1000000+$A170*(Diagramme!B$4/1000)^2*PI()/4)*(Diagramme!B$4/1000)^2*PI()/4/(Diagramme!B$8*1000*(Diagramme!B$1/1000000-$A170*(Diagramme!B$4/1000)^2*PI()/4)+Diagramme!B$6/1000)-9.81-(0.601*Diagramme!B$7*(Diagramme!B$5/1000)^2*PI()/4*C169^2)/H169*1000)</f>
        <v>-46.3841645128718</v>
      </c>
      <c r="C170" s="30" t="n">
        <f aca="false">IF((C169^2+2*B170*($A170-$A169))&lt;0,0,SQRT(C169^2+2*B170*($A170-$A169)))</f>
        <v>50.1122487369773</v>
      </c>
      <c r="D170" s="30" t="n">
        <f aca="false">0.98*SQRT(2*G170*100000/(Diagramme!$B$8*1000))</f>
        <v>32.317636391383</v>
      </c>
      <c r="E170" s="30" t="str">
        <f aca="false">IF(D170&gt;C170,B170,"x")</f>
        <v>x</v>
      </c>
      <c r="F170" s="30" t="n">
        <f aca="false">(F169+1000*2*($A170-$A169)/(C170+F169))</f>
        <v>61.3739181416347</v>
      </c>
      <c r="G170" s="31" t="n">
        <f aca="false">IF(B170=-9.81,0,(Diagramme!B$3/1000000-Diagramme!B$1/1000000)*Diagramme!B$2*100000/(Diagramme!B$3/1000000-Diagramme!B$1/1000000+$A170*(Diagramme!B$4/1000)^2*PI()/4)/100000)</f>
        <v>5.43747200086236</v>
      </c>
      <c r="H170" s="30" t="n">
        <f aca="false">IF(B170&lt;0,Diagramme!B$6,(Diagramme!B$8*1000*(Diagramme!B$1/1000000-$A170*(Diagramme!B$4/1000)^2*PI()/4)+Diagramme!B$6/1000)*1000)</f>
        <v>83</v>
      </c>
      <c r="I170" s="32" t="n">
        <f aca="false">(0.601*Diagramme!B$7*(Diagramme!B$5/1000)^2*PI()/4*C169^2)</f>
        <v>3.03565565456836</v>
      </c>
      <c r="J170" s="30" t="n">
        <f aca="false">IF(Diagramme!C$9&lt;$A170,-9.81-(0.601*Diagramme!C$7*(Diagramme!C$5/1000)^2*PI()/4*K169^2)/N169*1000,(Diagramme!C$3/1000000-Diagramme!C$1/1000000)*Diagramme!C$2*100000/(Diagramme!C$3/1000000-Diagramme!C$1/1000000+$A170*(Diagramme!C$4/1000)^2*PI()/4)*(Diagramme!C$4/1000)^2*PI()/4/(Diagramme!C$8*1000*(Diagramme!C$1/1000000-$A170*(Diagramme!C$4/1000)^2*PI()/4)+Diagramme!C$6/1000)-9.81-(0.601*Diagramme!C$7*(Diagramme!C$5/1000)^2*PI()/4*K169^2)/N169*1000)</f>
        <v>-27.862273108581</v>
      </c>
      <c r="K170" s="30" t="n">
        <f aca="false">IF((K169^2+2*J170*($A170-$A169))&lt;0,0,SQRT(K169^2+2*J170*($A170-$A169)))</f>
        <v>35.2050710232462</v>
      </c>
      <c r="L170" s="30" t="n">
        <f aca="false">(L169+1000*2*($A170-$A169)/(K170+L169))</f>
        <v>67.2519759416449</v>
      </c>
      <c r="M170" s="31" t="n">
        <f aca="false">IF(J170=-9.81,0,(Diagramme!C$3/1000000-Diagramme!C$1/1000000)*Diagramme!C$2*100000/(Diagramme!C$3/1000000-Diagramme!C$1/1000000+$A170*(Diagramme!C$4/1000)^2*PI()/4)/100000)</f>
        <v>2.71873600043118</v>
      </c>
      <c r="N170" s="30" t="n">
        <f aca="false">IF(J170&lt;0,Diagramme!C$6,(Diagramme!C$8*1000*(Diagramme!C$1/1000000-$A170*(Diagramme!C$4/1000)^2*PI()/4)+Diagramme!C$6/1000)*1000)</f>
        <v>83</v>
      </c>
      <c r="O170" s="32" t="n">
        <f aca="false">(0.601*Diagramme!C$7*(Diagramme!C$5/1000)^2*PI()/4*K169^2)</f>
        <v>1.49833866801223</v>
      </c>
      <c r="P170" s="30" t="n">
        <f aca="false">IF(Diagramme!D$9&lt;$A170,-9.81-(0.601*Diagramme!D$7*(Diagramme!D$5/1000)^2*PI()/4*Q169^2)/T169*1000,(Diagramme!D$3/1000000-Diagramme!D$1/1000000)*Diagramme!D$2*100000/(Diagramme!D$3/1000000-Diagramme!D$1/1000000+$A170*(Diagramme!D$4/1000)^2*PI()/4)*(Diagramme!D$4/1000)^2*PI()/4/(Diagramme!D$8*1000*(Diagramme!D$1/1000000-$A170*(Diagramme!D$4/1000)^2*PI()/4)+Diagramme!D$6/1000)-9.81-(0.601*Diagramme!D$7*(Diagramme!D$5/1000)^2*PI()/4*Q169^2)/T169*1000)</f>
        <v>1535.37868197022</v>
      </c>
      <c r="Q170" s="30" t="n">
        <f aca="false">IF((Q169^2+2*P170*($A170-$A169))&lt;0,0,SQRT(Q169^2+2*P170*($A170-$A169)))</f>
        <v>49.256341310442</v>
      </c>
      <c r="R170" s="30" t="n">
        <f aca="false">(R169+1000*2*($A170-$A169)/(Q170+R169))</f>
        <v>63.9354779157212</v>
      </c>
      <c r="S170" s="31" t="n">
        <f aca="false">IF(P170=-9.81,0,(Diagramme!D$3/1000000-Diagramme!D$1/1000000)*Diagramme!D$2*100000/(Diagramme!D$3/1000000-Diagramme!D$1/1000000+$A170*(Diagramme!D$4/1000)^2*PI()/4)/100000)</f>
        <v>6.65488829268062</v>
      </c>
      <c r="T170" s="30" t="n">
        <f aca="false">IF(P170&lt;0,Diagramme!D$6,(Diagramme!D$8*1000*(Diagramme!D$1/1000000-$A170*(Diagramme!D$4/1000)^2*PI()/4)+Diagramme!D$6/1000)*1000)</f>
        <v>132.212434196914</v>
      </c>
      <c r="U170" s="32" t="n">
        <f aca="false">(0.601*Diagramme!D$7*(Diagramme!D$5/1000)^2*PI()/4*Q169^2)</f>
        <v>4.88981838343131</v>
      </c>
      <c r="V170" s="30" t="n">
        <f aca="false">IF(Diagramme!E$9&lt;$A170,-9.81-(0.601*Diagramme!E$7*(Diagramme!E$5/1000)^2*PI()/4*W169^2)/Z169*1000,(Diagramme!E$3/1000000-Diagramme!E$1/1000000)*Diagramme!E$2*100000/(Diagramme!E$3/1000000-Diagramme!E$1/1000000+$A170*(Diagramme!E$4/1000)^2*PI()/4)*(Diagramme!E$4/1000)^2*PI()/4/(Diagramme!E$8*1000*(Diagramme!E$1/1000000-$A170*(Diagramme!E$4/1000)^2*PI()/4)+Diagramme!E$6/1000)-9.81-(0.601*Diagramme!E$7*(Diagramme!E$5/1000)^2*PI()/4*W169^2)/Z169*1000)</f>
        <v>763.028280031564</v>
      </c>
      <c r="W170" s="30" t="n">
        <f aca="false">IF((W169^2+2*V170*($A170-$A169))&lt;0,0,SQRT(W169^2+2*V170*($A170-$A169)))</f>
        <v>34.5951595171297</v>
      </c>
      <c r="X170" s="30" t="n">
        <f aca="false">(X169+1000*2*($A170-$A169)/(W170+X169))</f>
        <v>69.3589987377151</v>
      </c>
      <c r="Y170" s="31" t="n">
        <f aca="false">IF(V170=-9.81,0,(Diagramme!E$3/1000000-Diagramme!E$1/1000000)*Diagramme!E$2*100000/(Diagramme!E$3/1000000-Diagramme!E$1/1000000+$A170*(Diagramme!E$4/1000)^2*PI()/4)/100000)</f>
        <v>3.32744414634031</v>
      </c>
      <c r="Z170" s="30" t="n">
        <f aca="false">IF(V170&lt;0,Diagramme!E$6,(Diagramme!E$8*1000*(Diagramme!E$1/1000000-$A170*(Diagramme!E$4/1000)^2*PI()/4)+Diagramme!E$6/1000)*1000)</f>
        <v>132.212434196914</v>
      </c>
      <c r="AA170" s="32" t="n">
        <f aca="false">(0.601*Diagramme!E$7*(Diagramme!E$5/1000)^2*PI()/4*W169^2)</f>
        <v>2.41189105947188</v>
      </c>
    </row>
    <row r="171" customFormat="false" ht="12.75" hidden="false" customHeight="false" outlineLevel="0" collapsed="false">
      <c r="A171" s="26" t="n">
        <f aca="false">A170+A$3</f>
        <v>1.69</v>
      </c>
      <c r="B171" s="30" t="n">
        <f aca="false">IF(Diagramme!B$9&lt;$A171,-9.81-(0.601*Diagramme!B$7*(Diagramme!B$5/1000)^2*PI()/4*C170^2)/H170*1000,(Diagramme!B$3/1000000-Diagramme!B$1/1000000)*Diagramme!B$2*100000/(Diagramme!B$3/1000000-Diagramme!B$1/1000000+$A171*(Diagramme!B$4/1000)^2*PI()/4)*(Diagramme!B$4/1000)^2*PI()/4/(Diagramme!B$8*1000*(Diagramme!B$1/1000000-$A171*(Diagramme!B$4/1000)^2*PI()/4)+Diagramme!B$6/1000)-9.81-(0.601*Diagramme!B$7*(Diagramme!B$5/1000)^2*PI()/4*C170^2)/H170*1000)</f>
        <v>-46.3706585372865</v>
      </c>
      <c r="C171" s="30" t="n">
        <f aca="false">IF((C170^2+2*B171*($A171-$A170))&lt;0,0,SQRT(C170^2+2*B171*($A171-$A170)))</f>
        <v>50.1029945243389</v>
      </c>
      <c r="D171" s="30" t="n">
        <f aca="false">0.98*SQRT(2*G171*100000/(Diagramme!$B$8*1000))</f>
        <v>32.2738416097563</v>
      </c>
      <c r="E171" s="30" t="str">
        <f aca="false">IF(D171&gt;C171,B171,"x")</f>
        <v>x</v>
      </c>
      <c r="F171" s="30" t="n">
        <f aca="false">(F170+1000*2*($A171-$A170)/(C171+F170))</f>
        <v>61.5533274876751</v>
      </c>
      <c r="G171" s="31" t="n">
        <f aca="false">IF(B171=-9.81,0,(Diagramme!B$3/1000000-Diagramme!B$1/1000000)*Diagramme!B$2*100000/(Diagramme!B$3/1000000-Diagramme!B$1/1000000+$A171*(Diagramme!B$4/1000)^2*PI()/4)/100000)</f>
        <v>5.42274496174323</v>
      </c>
      <c r="H171" s="30" t="n">
        <f aca="false">IF(B171&lt;0,Diagramme!B$6,(Diagramme!B$8*1000*(Diagramme!B$1/1000000-$A171*(Diagramme!B$4/1000)^2*PI()/4)+Diagramme!B$6/1000)*1000)</f>
        <v>83</v>
      </c>
      <c r="I171" s="32" t="n">
        <f aca="false">(0.601*Diagramme!B$7*(Diagramme!B$5/1000)^2*PI()/4*C170^2)</f>
        <v>3.03453465859478</v>
      </c>
      <c r="J171" s="30" t="n">
        <f aca="false">IF(Diagramme!C$9&lt;$A171,-9.81-(0.601*Diagramme!C$7*(Diagramme!C$5/1000)^2*PI()/4*K170^2)/N170*1000,(Diagramme!C$3/1000000-Diagramme!C$1/1000000)*Diagramme!C$2*100000/(Diagramme!C$3/1000000-Diagramme!C$1/1000000+$A171*(Diagramme!C$4/1000)^2*PI()/4)*(Diagramme!C$4/1000)^2*PI()/4/(Diagramme!C$8*1000*(Diagramme!C$1/1000000-$A171*(Diagramme!C$4/1000)^2*PI()/4)+Diagramme!C$6/1000)-9.81-(0.601*Diagramme!C$7*(Diagramme!C$5/1000)^2*PI()/4*K170^2)/N170*1000)</f>
        <v>-27.8541602712731</v>
      </c>
      <c r="K171" s="30" t="n">
        <f aca="false">IF((K170^2+2*J171*($A171-$A170))&lt;0,0,SQRT(K170^2+2*J171*($A171-$A170)))</f>
        <v>35.1971581600899</v>
      </c>
      <c r="L171" s="30" t="n">
        <f aca="false">(L170+1000*2*($A171-$A170)/(K171+L170))</f>
        <v>67.4471947707288</v>
      </c>
      <c r="M171" s="31" t="n">
        <f aca="false">IF(J171=-9.81,0,(Diagramme!C$3/1000000-Diagramme!C$1/1000000)*Diagramme!C$2*100000/(Diagramme!C$3/1000000-Diagramme!C$1/1000000+$A171*(Diagramme!C$4/1000)^2*PI()/4)/100000)</f>
        <v>2.71137248087161</v>
      </c>
      <c r="N171" s="30" t="n">
        <f aca="false">IF(J171&lt;0,Diagramme!C$6,(Diagramme!C$8*1000*(Diagramme!C$1/1000000-$A171*(Diagramme!C$4/1000)^2*PI()/4)+Diagramme!C$6/1000)*1000)</f>
        <v>83</v>
      </c>
      <c r="O171" s="32" t="n">
        <f aca="false">(0.601*Diagramme!C$7*(Diagramme!C$5/1000)^2*PI()/4*K170^2)</f>
        <v>1.49766530251567</v>
      </c>
      <c r="P171" s="30" t="n">
        <f aca="false">IF(Diagramme!D$9&lt;$A171,-9.81-(0.601*Diagramme!D$7*(Diagramme!D$5/1000)^2*PI()/4*Q170^2)/T170*1000,(Diagramme!D$3/1000000-Diagramme!D$1/1000000)*Diagramme!D$2*100000/(Diagramme!D$3/1000000-Diagramme!D$1/1000000+$A171*(Diagramme!D$4/1000)^2*PI()/4)*(Diagramme!D$4/1000)^2*PI()/4/(Diagramme!D$8*1000*(Diagramme!D$1/1000000-$A171*(Diagramme!D$4/1000)^2*PI()/4)+Diagramme!D$6/1000)-9.81-(0.601*Diagramme!D$7*(Diagramme!D$5/1000)^2*PI()/4*Q170^2)/T170*1000)</f>
        <v>1569.31662058283</v>
      </c>
      <c r="Q171" s="30" t="n">
        <f aca="false">IF((Q170^2+2*P171*($A171-$A170))&lt;0,0,SQRT(Q170^2+2*P171*($A171-$A170)))</f>
        <v>49.5739194708509</v>
      </c>
      <c r="R171" s="30" t="n">
        <f aca="false">(R170+1000*2*($A171-$A170)/(Q171+R170))</f>
        <v>64.111674781007</v>
      </c>
      <c r="S171" s="31" t="n">
        <f aca="false">IF(P171=-9.81,0,(Diagramme!D$3/1000000-Diagramme!D$1/1000000)*Diagramme!D$2*100000/(Diagramme!D$3/1000000-Diagramme!D$1/1000000+$A171*(Diagramme!D$4/1000)^2*PI()/4)/100000)</f>
        <v>6.641663823982</v>
      </c>
      <c r="T171" s="30" t="n">
        <f aca="false">IF(P171&lt;0,Diagramme!D$6,(Diagramme!D$8*1000*(Diagramme!D$1/1000000-$A171*(Diagramme!D$4/1000)^2*PI()/4)+Diagramme!D$6/1000)*1000)</f>
        <v>129.070841543325</v>
      </c>
      <c r="U171" s="32" t="n">
        <f aca="false">(0.601*Diagramme!D$7*(Diagramme!D$5/1000)^2*PI()/4*Q170^2)</f>
        <v>4.95250080368316</v>
      </c>
      <c r="V171" s="30" t="n">
        <f aca="false">IF(Diagramme!E$9&lt;$A171,-9.81-(0.601*Diagramme!E$7*(Diagramme!E$5/1000)^2*PI()/4*W170^2)/Z170*1000,(Diagramme!E$3/1000000-Diagramme!E$1/1000000)*Diagramme!E$2*100000/(Diagramme!E$3/1000000-Diagramme!E$1/1000000+$A171*(Diagramme!E$4/1000)^2*PI()/4)*(Diagramme!E$4/1000)^2*PI()/4/(Diagramme!E$8*1000*(Diagramme!E$1/1000000-$A171*(Diagramme!E$4/1000)^2*PI()/4)+Diagramme!E$6/1000)-9.81-(0.601*Diagramme!E$7*(Diagramme!E$5/1000)^2*PI()/4*W170^2)/Z170*1000)</f>
        <v>780.004485016669</v>
      </c>
      <c r="W171" s="30" t="n">
        <f aca="false">IF((W170^2+2*V171*($A171-$A170))&lt;0,0,SQRT(W170^2+2*V171*($A171-$A170)))</f>
        <v>34.81989591765</v>
      </c>
      <c r="X171" s="30" t="n">
        <f aca="false">(X170+1000*2*($A171-$A170)/(W171+X170))</f>
        <v>69.5509762017318</v>
      </c>
      <c r="Y171" s="31" t="n">
        <f aca="false">IF(V171=-9.81,0,(Diagramme!E$3/1000000-Diagramme!E$1/1000000)*Diagramme!E$2*100000/(Diagramme!E$3/1000000-Diagramme!E$1/1000000+$A171*(Diagramme!E$4/1000)^2*PI()/4)/100000)</f>
        <v>3.320831911991</v>
      </c>
      <c r="Z171" s="30" t="n">
        <f aca="false">IF(V171&lt;0,Diagramme!E$6,(Diagramme!E$8*1000*(Diagramme!E$1/1000000-$A171*(Diagramme!E$4/1000)^2*PI()/4)+Diagramme!E$6/1000)*1000)</f>
        <v>129.070841543325</v>
      </c>
      <c r="AA171" s="32" t="n">
        <f aca="false">(0.601*Diagramme!E$7*(Diagramme!E$5/1000)^2*PI()/4*W170^2)</f>
        <v>2.44304198000675</v>
      </c>
    </row>
    <row r="172" customFormat="false" ht="12.75" hidden="false" customHeight="false" outlineLevel="0" collapsed="false">
      <c r="A172" s="26" t="n">
        <f aca="false">A171+A$3</f>
        <v>1.7</v>
      </c>
      <c r="B172" s="30" t="n">
        <f aca="false">IF(Diagramme!B$9&lt;$A172,-9.81-(0.601*Diagramme!B$7*(Diagramme!B$5/1000)^2*PI()/4*C171^2)/H171*1000,(Diagramme!B$3/1000000-Diagramme!B$1/1000000)*Diagramme!B$2*100000/(Diagramme!B$3/1000000-Diagramme!B$1/1000000+$A172*(Diagramme!B$4/1000)^2*PI()/4)*(Diagramme!B$4/1000)^2*PI()/4/(Diagramme!B$8*1000*(Diagramme!B$1/1000000-$A172*(Diagramme!B$4/1000)^2*PI()/4)+Diagramme!B$6/1000)-9.81-(0.601*Diagramme!B$7*(Diagramme!B$5/1000)^2*PI()/4*C171^2)/H171*1000)</f>
        <v>-46.3571564943229</v>
      </c>
      <c r="C172" s="30" t="n">
        <f aca="false">IF((C171^2+2*B172*($A172-$A171))&lt;0,0,SQRT(C171^2+2*B172*($A172-$A171)))</f>
        <v>50.093741297452</v>
      </c>
      <c r="D172" s="30" t="n">
        <f aca="false">0.98*SQRT(2*G172*100000/(Diagramme!$B$8*1000))</f>
        <v>32.2302243905529</v>
      </c>
      <c r="E172" s="30" t="str">
        <f aca="false">IF(D172&gt;C172,B172,"x")</f>
        <v>x</v>
      </c>
      <c r="F172" s="30" t="n">
        <f aca="false">(F171+1000*2*($A172-$A171)/(C172+F171))</f>
        <v>61.7324634042524</v>
      </c>
      <c r="G172" s="31" t="n">
        <f aca="false">IF(B172=-9.81,0,(Diagramme!B$3/1000000-Diagramme!B$1/1000000)*Diagramme!B$2*100000/(Diagramme!B$3/1000000-Diagramme!B$1/1000000+$A172*(Diagramme!B$4/1000)^2*PI()/4)/100000)</f>
        <v>5.40809748159824</v>
      </c>
      <c r="H172" s="30" t="n">
        <f aca="false">IF(B172&lt;0,Diagramme!B$6,(Diagramme!B$8*1000*(Diagramme!B$1/1000000-$A172*(Diagramme!B$4/1000)^2*PI()/4)+Diagramme!B$6/1000)*1000)</f>
        <v>83</v>
      </c>
      <c r="I172" s="32" t="n">
        <f aca="false">(0.601*Diagramme!B$7*(Diagramme!B$5/1000)^2*PI()/4*C171^2)</f>
        <v>3.0334139890288</v>
      </c>
      <c r="J172" s="30" t="n">
        <f aca="false">IF(Diagramme!C$9&lt;$A172,-9.81-(0.601*Diagramme!C$7*(Diagramme!C$5/1000)^2*PI()/4*K171^2)/N171*1000,(Diagramme!C$3/1000000-Diagramme!C$1/1000000)*Diagramme!C$2*100000/(Diagramme!C$3/1000000-Diagramme!C$1/1000000+$A172*(Diagramme!C$4/1000)^2*PI()/4)*(Diagramme!C$4/1000)^2*PI()/4/(Diagramme!C$8*1000*(Diagramme!C$1/1000000-$A172*(Diagramme!C$4/1000)^2*PI()/4)+Diagramme!C$6/1000)-9.81-(0.601*Diagramme!C$7*(Diagramme!C$5/1000)^2*PI()/4*K171^2)/N171*1000)</f>
        <v>-27.8460497962322</v>
      </c>
      <c r="K172" s="30" t="n">
        <f aca="false">IF((K171^2+2*J172*($A172-$A171))&lt;0,0,SQRT(K171^2+2*J172*($A172-$A171)))</f>
        <v>35.1892458224165</v>
      </c>
      <c r="L172" s="30" t="n">
        <f aca="false">(L171+1000*2*($A172-$A171)/(K172+L171))</f>
        <v>67.642057334984</v>
      </c>
      <c r="M172" s="31" t="n">
        <f aca="false">IF(J172=-9.81,0,(Diagramme!C$3/1000000-Diagramme!C$1/1000000)*Diagramme!C$2*100000/(Diagramme!C$3/1000000-Diagramme!C$1/1000000+$A172*(Diagramme!C$4/1000)^2*PI()/4)/100000)</f>
        <v>2.70404874079912</v>
      </c>
      <c r="N172" s="30" t="n">
        <f aca="false">IF(J172&lt;0,Diagramme!C$6,(Diagramme!C$8*1000*(Diagramme!C$1/1000000-$A172*(Diagramme!C$4/1000)^2*PI()/4)+Diagramme!C$6/1000)*1000)</f>
        <v>83</v>
      </c>
      <c r="O172" s="32" t="n">
        <f aca="false">(0.601*Diagramme!C$7*(Diagramme!C$5/1000)^2*PI()/4*K171^2)</f>
        <v>1.49699213308727</v>
      </c>
      <c r="P172" s="30" t="n">
        <f aca="false">IF(Diagramme!D$9&lt;$A172,-9.81-(0.601*Diagramme!D$7*(Diagramme!D$5/1000)^2*PI()/4*Q171^2)/T171*1000,(Diagramme!D$3/1000000-Diagramme!D$1/1000000)*Diagramme!D$2*100000/(Diagramme!D$3/1000000-Diagramme!D$1/1000000+$A172*(Diagramme!D$4/1000)^2*PI()/4)*(Diagramme!D$4/1000)^2*PI()/4/(Diagramme!D$8*1000*(Diagramme!D$1/1000000-$A172*(Diagramme!D$4/1000)^2*PI()/4)+Diagramme!D$6/1000)-9.81-(0.601*Diagramme!D$7*(Diagramme!D$5/1000)^2*PI()/4*Q171^2)/T171*1000)</f>
        <v>1604.95184755545</v>
      </c>
      <c r="Q172" s="30" t="n">
        <f aca="false">IF((Q171^2+2*P172*($A172-$A171))&lt;0,0,SQRT(Q171^2+2*P172*($A172-$A171)))</f>
        <v>49.8966184090016</v>
      </c>
      <c r="R172" s="30" t="n">
        <f aca="false">(R171+1000*2*($A172-$A171)/(Q172+R171))</f>
        <v>64.2871006157458</v>
      </c>
      <c r="S172" s="31" t="n">
        <f aca="false">IF(P172=-9.81,0,(Diagramme!D$3/1000000-Diagramme!D$1/1000000)*Diagramme!D$2*100000/(Diagramme!D$3/1000000-Diagramme!D$1/1000000+$A172*(Diagramme!D$4/1000)^2*PI()/4)/100000)</f>
        <v>6.62849180987694</v>
      </c>
      <c r="T172" s="30" t="n">
        <f aca="false">IF(P172&lt;0,Diagramme!D$6,(Diagramme!D$8*1000*(Diagramme!D$1/1000000-$A172*(Diagramme!D$4/1000)^2*PI()/4)+Diagramme!D$6/1000)*1000)</f>
        <v>125.929248889735</v>
      </c>
      <c r="U172" s="32" t="n">
        <f aca="false">(0.601*Diagramme!D$7*(Diagramme!D$5/1000)^2*PI()/4*Q171^2)</f>
        <v>5.01656875322207</v>
      </c>
      <c r="V172" s="30" t="n">
        <f aca="false">IF(Diagramme!E$9&lt;$A172,-9.81-(0.601*Diagramme!E$7*(Diagramme!E$5/1000)^2*PI()/4*W171^2)/Z171*1000,(Diagramme!E$3/1000000-Diagramme!E$1/1000000)*Diagramme!E$2*100000/(Diagramme!E$3/1000000-Diagramme!E$1/1000000+$A172*(Diagramme!E$4/1000)^2*PI()/4)*(Diagramme!E$4/1000)^2*PI()/4/(Diagramme!E$8*1000*(Diagramme!E$1/1000000-$A172*(Diagramme!E$4/1000)^2*PI()/4)+Diagramme!E$6/1000)-9.81-(0.601*Diagramme!E$7*(Diagramme!E$5/1000)^2*PI()/4*W171^2)/Z171*1000)</f>
        <v>797.829684126903</v>
      </c>
      <c r="W172" s="30" t="n">
        <f aca="false">IF((W171^2+2*V172*($A172-$A171))&lt;0,0,SQRT(W171^2+2*V172*($A172-$A171)))</f>
        <v>35.0482773527961</v>
      </c>
      <c r="X172" s="30" t="n">
        <f aca="false">(X171+1000*2*($A172-$A171)/(W172+X171))</f>
        <v>69.7421821551239</v>
      </c>
      <c r="Y172" s="31" t="n">
        <f aca="false">IF(V172=-9.81,0,(Diagramme!E$3/1000000-Diagramme!E$1/1000000)*Diagramme!E$2*100000/(Diagramme!E$3/1000000-Diagramme!E$1/1000000+$A172*(Diagramme!E$4/1000)^2*PI()/4)/100000)</f>
        <v>3.31424590493847</v>
      </c>
      <c r="Z172" s="30" t="n">
        <f aca="false">IF(V172&lt;0,Diagramme!E$6,(Diagramme!E$8*1000*(Diagramme!E$1/1000000-$A172*(Diagramme!E$4/1000)^2*PI()/4)+Diagramme!E$6/1000)*1000)</f>
        <v>125.929248889735</v>
      </c>
      <c r="AA172" s="32" t="n">
        <f aca="false">(0.601*Diagramme!E$7*(Diagramme!E$5/1000)^2*PI()/4*W171^2)</f>
        <v>2.4748859605845</v>
      </c>
    </row>
    <row r="173" customFormat="false" ht="12.75" hidden="false" customHeight="false" outlineLevel="0" collapsed="false">
      <c r="A173" s="26" t="n">
        <f aca="false">A172+A$3</f>
        <v>1.71</v>
      </c>
      <c r="B173" s="30" t="n">
        <f aca="false">IF(Diagramme!B$9&lt;$A173,-9.81-(0.601*Diagramme!B$7*(Diagramme!B$5/1000)^2*PI()/4*C172^2)/H172*1000,(Diagramme!B$3/1000000-Diagramme!B$1/1000000)*Diagramme!B$2*100000/(Diagramme!B$3/1000000-Diagramme!B$1/1000000+$A173*(Diagramme!B$4/1000)^2*PI()/4)*(Diagramme!B$4/1000)^2*PI()/4/(Diagramme!B$8*1000*(Diagramme!B$1/1000000-$A173*(Diagramme!B$4/1000)^2*PI()/4)+Diagramme!B$6/1000)-9.81-(0.601*Diagramme!B$7*(Diagramme!B$5/1000)^2*PI()/4*C172^2)/H172*1000)</f>
        <v>-46.343658382836</v>
      </c>
      <c r="C173" s="30" t="n">
        <f aca="false">IF((C172^2+2*B173*($A173-$A172))&lt;0,0,SQRT(C172^2+2*B173*($A173-$A172)))</f>
        <v>50.084489056078</v>
      </c>
      <c r="D173" s="30" t="n">
        <f aca="false">0.98*SQRT(2*G173*100000/(Diagramme!$B$8*1000))</f>
        <v>32.1867835371524</v>
      </c>
      <c r="E173" s="30" t="str">
        <f aca="false">IF(D173&gt;C173,B173,"x")</f>
        <v>x</v>
      </c>
      <c r="F173" s="30" t="n">
        <f aca="false">(F172+1000*2*($A173-$A172)/(C173+F172))</f>
        <v>61.9113271593444</v>
      </c>
      <c r="G173" s="31" t="n">
        <f aca="false">IF(B173=-9.81,0,(Diagramme!B$3/1000000-Diagramme!B$1/1000000)*Diagramme!B$2*100000/(Diagramme!B$3/1000000-Diagramme!B$1/1000000+$A173*(Diagramme!B$4/1000)^2*PI()/4)/100000)</f>
        <v>5.3935289174693</v>
      </c>
      <c r="H173" s="30" t="n">
        <f aca="false">IF(B173&lt;0,Diagramme!B$6,(Diagramme!B$8*1000*(Diagramme!B$1/1000000-$A173*(Diagramme!B$4/1000)^2*PI()/4)+Diagramme!B$6/1000)*1000)</f>
        <v>83</v>
      </c>
      <c r="I173" s="32" t="n">
        <f aca="false">(0.601*Diagramme!B$7*(Diagramme!B$5/1000)^2*PI()/4*C172^2)</f>
        <v>3.03229364577539</v>
      </c>
      <c r="J173" s="30" t="n">
        <f aca="false">IF(Diagramme!C$9&lt;$A173,-9.81-(0.601*Diagramme!C$7*(Diagramme!C$5/1000)^2*PI()/4*K172^2)/N172*1000,(Diagramme!C$3/1000000-Diagramme!C$1/1000000)*Diagramme!C$2*100000/(Diagramme!C$3/1000000-Diagramme!C$1/1000000+$A173*(Diagramme!C$4/1000)^2*PI()/4)*(Diagramme!C$4/1000)^2*PI()/4/(Diagramme!C$8*1000*(Diagramme!C$1/1000000-$A173*(Diagramme!C$4/1000)^2*PI()/4)+Diagramme!C$6/1000)-9.81-(0.601*Diagramme!C$7*(Diagramme!C$5/1000)^2*PI()/4*K172^2)/N172*1000)</f>
        <v>-27.8379416827705</v>
      </c>
      <c r="K173" s="30" t="n">
        <f aca="false">IF((K172^2+2*J173*($A173-$A172))&lt;0,0,SQRT(K172^2+2*J173*($A173-$A172)))</f>
        <v>35.1813340099093</v>
      </c>
      <c r="L173" s="30" t="n">
        <f aca="false">(L172+1000*2*($A173-$A172)/(K173+L172))</f>
        <v>67.8365656053144</v>
      </c>
      <c r="M173" s="31" t="n">
        <f aca="false">IF(J173=-9.81,0,(Diagramme!C$3/1000000-Diagramme!C$1/1000000)*Diagramme!C$2*100000/(Diagramme!C$3/1000000-Diagramme!C$1/1000000+$A173*(Diagramme!C$4/1000)^2*PI()/4)/100000)</f>
        <v>2.69676445873465</v>
      </c>
      <c r="N173" s="30" t="n">
        <f aca="false">IF(J173&lt;0,Diagramme!C$6,(Diagramme!C$8*1000*(Diagramme!C$1/1000000-$A173*(Diagramme!C$4/1000)^2*PI()/4)+Diagramme!C$6/1000)*1000)</f>
        <v>83</v>
      </c>
      <c r="O173" s="32" t="n">
        <f aca="false">(0.601*Diagramme!C$7*(Diagramme!C$5/1000)^2*PI()/4*K172^2)</f>
        <v>1.49631915966995</v>
      </c>
      <c r="P173" s="30" t="n">
        <f aca="false">IF(Diagramme!D$9&lt;$A173,-9.81-(0.601*Diagramme!D$7*(Diagramme!D$5/1000)^2*PI()/4*Q172^2)/T172*1000,(Diagramme!D$3/1000000-Diagramme!D$1/1000000)*Diagramme!D$2*100000/(Diagramme!D$3/1000000-Diagramme!D$1/1000000+$A173*(Diagramme!D$4/1000)^2*PI()/4)*(Diagramme!D$4/1000)^2*PI()/4/(Diagramme!D$8*1000*(Diagramme!D$1/1000000-$A173*(Diagramme!D$4/1000)^2*PI()/4)+Diagramme!D$6/1000)-9.81-(0.601*Diagramme!D$7*(Diagramme!D$5/1000)^2*PI()/4*Q172^2)/T172*1000)</f>
        <v>1642.41415600553</v>
      </c>
      <c r="Q173" s="30" t="n">
        <f aca="false">IF((Q172^2+2*P173*($A173-$A172))&lt;0,0,SQRT(Q172^2+2*P173*($A173-$A172)))</f>
        <v>50.2247032024444</v>
      </c>
      <c r="R173" s="30" t="n">
        <f aca="false">(R172+1000*2*($A173-$A172)/(Q173+R172))</f>
        <v>64.4617550996779</v>
      </c>
      <c r="S173" s="31" t="n">
        <f aca="false">IF(P173=-9.81,0,(Diagramme!D$3/1000000-Diagramme!D$1/1000000)*Diagramme!D$2*100000/(Diagramme!D$3/1000000-Diagramme!D$1/1000000+$A173*(Diagramme!D$4/1000)^2*PI()/4)/100000)</f>
        <v>6.615371938893</v>
      </c>
      <c r="T173" s="30" t="n">
        <f aca="false">IF(P173&lt;0,Diagramme!D$6,(Diagramme!D$8*1000*(Diagramme!D$1/1000000-$A173*(Diagramme!D$4/1000)^2*PI()/4)+Diagramme!D$6/1000)*1000)</f>
        <v>122.787656236145</v>
      </c>
      <c r="U173" s="32" t="n">
        <f aca="false">(0.601*Diagramme!D$7*(Diagramme!D$5/1000)^2*PI()/4*Q172^2)</f>
        <v>5.08209152449265</v>
      </c>
      <c r="V173" s="30" t="n">
        <f aca="false">IF(Diagramme!E$9&lt;$A173,-9.81-(0.601*Diagramme!E$7*(Diagramme!E$5/1000)^2*PI()/4*W172^2)/Z172*1000,(Diagramme!E$3/1000000-Diagramme!E$1/1000000)*Diagramme!E$2*100000/(Diagramme!E$3/1000000-Diagramme!E$1/1000000+$A173*(Diagramme!E$4/1000)^2*PI()/4)*(Diagramme!E$4/1000)^2*PI()/4/(Diagramme!E$8*1000*(Diagramme!E$1/1000000-$A173*(Diagramme!E$4/1000)^2*PI()/4)+Diagramme!E$6/1000)-9.81-(0.601*Diagramme!E$7*(Diagramme!E$5/1000)^2*PI()/4*W172^2)/Z172*1000)</f>
        <v>816.56879999808</v>
      </c>
      <c r="W173" s="30" t="n">
        <f aca="false">IF((W172^2+2*V173*($A173-$A172))&lt;0,0,SQRT(W172^2+2*V173*($A173-$A172)))</f>
        <v>35.2804920798801</v>
      </c>
      <c r="X173" s="30" t="n">
        <f aca="false">(X172+1000*2*($A173-$A172)/(W173+X172))</f>
        <v>69.9326172220814</v>
      </c>
      <c r="Y173" s="31" t="n">
        <f aca="false">IF(V173=-9.81,0,(Diagramme!E$3/1000000-Diagramme!E$1/1000000)*Diagramme!E$2*100000/(Diagramme!E$3/1000000-Diagramme!E$1/1000000+$A173*(Diagramme!E$4/1000)^2*PI()/4)/100000)</f>
        <v>3.3076859694465</v>
      </c>
      <c r="Z173" s="30" t="n">
        <f aca="false">IF(V173&lt;0,Diagramme!E$6,(Diagramme!E$8*1000*(Diagramme!E$1/1000000-$A173*(Diagramme!E$4/1000)^2*PI()/4)+Diagramme!E$6/1000)*1000)</f>
        <v>122.787656236145</v>
      </c>
      <c r="AA173" s="32" t="n">
        <f aca="false">(0.601*Diagramme!E$7*(Diagramme!E$5/1000)^2*PI()/4*W172^2)</f>
        <v>2.50745766171407</v>
      </c>
    </row>
    <row r="174" customFormat="false" ht="12.75" hidden="false" customHeight="false" outlineLevel="0" collapsed="false">
      <c r="A174" s="26" t="n">
        <f aca="false">A173+A$3</f>
        <v>1.72</v>
      </c>
      <c r="B174" s="30" t="n">
        <f aca="false">IF(Diagramme!B$9&lt;$A174,-9.81-(0.601*Diagramme!B$7*(Diagramme!B$5/1000)^2*PI()/4*C173^2)/H173*1000,(Diagramme!B$3/1000000-Diagramme!B$1/1000000)*Diagramme!B$2*100000/(Diagramme!B$3/1000000-Diagramme!B$1/1000000+$A174*(Diagramme!B$4/1000)^2*PI()/4)*(Diagramme!B$4/1000)^2*PI()/4/(Diagramme!B$8*1000*(Diagramme!B$1/1000000-$A174*(Diagramme!B$4/1000)^2*PI()/4)+Diagramme!B$6/1000)-9.81-(0.601*Diagramme!B$7*(Diagramme!B$5/1000)^2*PI()/4*C173^2)/H173*1000)</f>
        <v>-46.3301642016811</v>
      </c>
      <c r="C174" s="30" t="n">
        <f aca="false">IF((C173^2+2*B174*($A174-$A173))&lt;0,0,SQRT(C173^2+2*B174*($A174-$A173)))</f>
        <v>50.0752377999782</v>
      </c>
      <c r="D174" s="30" t="n">
        <f aca="false">0.98*SQRT(2*G174*100000/(Diagramme!$B$8*1000))</f>
        <v>32.1435178641941</v>
      </c>
      <c r="E174" s="30" t="str">
        <f aca="false">IF(D174&gt;C174,B174,"x")</f>
        <v>x</v>
      </c>
      <c r="F174" s="30" t="n">
        <f aca="false">(F173+1000*2*($A174-$A173)/(C174+F173))</f>
        <v>62.0899200111501</v>
      </c>
      <c r="G174" s="31" t="n">
        <f aca="false">IF(B174=-9.81,0,(Diagramme!B$3/1000000-Diagramme!B$1/1000000)*Diagramme!B$2*100000/(Diagramme!B$3/1000000-Diagramme!B$1/1000000+$A174*(Diagramme!B$4/1000)^2*PI()/4)/100000)</f>
        <v>5.37903863330781</v>
      </c>
      <c r="H174" s="30" t="n">
        <f aca="false">IF(B174&lt;0,Diagramme!B$6,(Diagramme!B$8*1000*(Diagramme!B$1/1000000-$A174*(Diagramme!B$4/1000)^2*PI()/4)+Diagramme!B$6/1000)*1000)</f>
        <v>83</v>
      </c>
      <c r="I174" s="32" t="n">
        <f aca="false">(0.601*Diagramme!B$7*(Diagramme!B$5/1000)^2*PI()/4*C173^2)</f>
        <v>3.03117362873953</v>
      </c>
      <c r="J174" s="30" t="n">
        <f aca="false">IF(Diagramme!C$9&lt;$A174,-9.81-(0.601*Diagramme!C$7*(Diagramme!C$5/1000)^2*PI()/4*K173^2)/N173*1000,(Diagramme!C$3/1000000-Diagramme!C$1/1000000)*Diagramme!C$2*100000/(Diagramme!C$3/1000000-Diagramme!C$1/1000000+$A174*(Diagramme!C$4/1000)^2*PI()/4)*(Diagramme!C$4/1000)^2*PI()/4/(Diagramme!C$8*1000*(Diagramme!C$1/1000000-$A174*(Diagramme!C$4/1000)^2*PI()/4)+Diagramme!C$6/1000)-9.81-(0.601*Diagramme!C$7*(Diagramme!C$5/1000)^2*PI()/4*K173^2)/N173*1000)</f>
        <v>-27.8298359302003</v>
      </c>
      <c r="K174" s="30" t="n">
        <f aca="false">IF((K173^2+2*J174*($A174-$A173))&lt;0,0,SQRT(K173^2+2*J174*($A174-$A173)))</f>
        <v>35.1734227222515</v>
      </c>
      <c r="L174" s="30" t="n">
        <f aca="false">(L173+1000*2*($A174-$A173)/(K174+L173))</f>
        <v>68.0307215345083</v>
      </c>
      <c r="M174" s="31" t="n">
        <f aca="false">IF(J174=-9.81,0,(Diagramme!C$3/1000000-Diagramme!C$1/1000000)*Diagramme!C$2*100000/(Diagramme!C$3/1000000-Diagramme!C$1/1000000+$A174*(Diagramme!C$4/1000)^2*PI()/4)/100000)</f>
        <v>2.68951931665391</v>
      </c>
      <c r="N174" s="30" t="n">
        <f aca="false">IF(J174&lt;0,Diagramme!C$6,(Diagramme!C$8*1000*(Diagramme!C$1/1000000-$A174*(Diagramme!C$4/1000)^2*PI()/4)+Diagramme!C$6/1000)*1000)</f>
        <v>83</v>
      </c>
      <c r="O174" s="32" t="n">
        <f aca="false">(0.601*Diagramme!C$7*(Diagramme!C$5/1000)^2*PI()/4*K173^2)</f>
        <v>1.49564638220663</v>
      </c>
      <c r="P174" s="30" t="n">
        <f aca="false">IF(Diagramme!D$9&lt;$A174,-9.81-(0.601*Diagramme!D$7*(Diagramme!D$5/1000)^2*PI()/4*Q173^2)/T173*1000,(Diagramme!D$3/1000000-Diagramme!D$1/1000000)*Diagramme!D$2*100000/(Diagramme!D$3/1000000-Diagramme!D$1/1000000+$A174*(Diagramme!D$4/1000)^2*PI()/4)*(Diagramme!D$4/1000)^2*PI()/4/(Diagramme!D$8*1000*(Diagramme!D$1/1000000-$A174*(Diagramme!D$4/1000)^2*PI()/4)+Diagramme!D$6/1000)-9.81-(0.601*Diagramme!D$7*(Diagramme!D$5/1000)^2*PI()/4*Q173^2)/T173*1000)</f>
        <v>1681.84694533671</v>
      </c>
      <c r="Q174" s="30" t="n">
        <f aca="false">IF((Q173^2+2*P174*($A174-$A173))&lt;0,0,SQRT(Q173^2+2*P174*($A174-$A173)))</f>
        <v>50.5584587451038</v>
      </c>
      <c r="R174" s="30" t="n">
        <f aca="false">(R173+1000*2*($A174-$A173)/(Q174+R173))</f>
        <v>64.635637579387</v>
      </c>
      <c r="S174" s="31" t="n">
        <f aca="false">IF(P174=-9.81,0,(Diagramme!D$3/1000000-Diagramme!D$1/1000000)*Diagramme!D$2*100000/(Diagramme!D$3/1000000-Diagramme!D$1/1000000+$A174*(Diagramme!D$4/1000)^2*PI()/4)/100000)</f>
        <v>6.60230390201889</v>
      </c>
      <c r="T174" s="30" t="n">
        <f aca="false">IF(P174&lt;0,Diagramme!D$6,(Diagramme!D$8*1000*(Diagramme!D$1/1000000-$A174*(Diagramme!D$4/1000)^2*PI()/4)+Diagramme!D$6/1000)*1000)</f>
        <v>119.646063582555</v>
      </c>
      <c r="U174" s="32" t="n">
        <f aca="false">(0.601*Diagramme!D$7*(Diagramme!D$5/1000)^2*PI()/4*Q173^2)</f>
        <v>5.14914370879302</v>
      </c>
      <c r="V174" s="30" t="n">
        <f aca="false">IF(Diagramme!E$9&lt;$A174,-9.81-(0.601*Diagramme!E$7*(Diagramme!E$5/1000)^2*PI()/4*W173^2)/Z173*1000,(Diagramme!E$3/1000000-Diagramme!E$1/1000000)*Diagramme!E$2*100000/(Diagramme!E$3/1000000-Diagramme!E$1/1000000+$A174*(Diagramme!E$4/1000)^2*PI()/4)*(Diagramme!E$4/1000)^2*PI()/4/(Diagramme!E$8*1000*(Diagramme!E$1/1000000-$A174*(Diagramme!E$4/1000)^2*PI()/4)+Diagramme!E$6/1000)-9.81-(0.601*Diagramme!E$7*(Diagramme!E$5/1000)^2*PI()/4*W173^2)/Z173*1000)</f>
        <v>836.293561069229</v>
      </c>
      <c r="W174" s="30" t="n">
        <f aca="false">IF((W173^2+2*V174*($A174-$A173))&lt;0,0,SQRT(W173^2+2*V174*($A174-$A173)))</f>
        <v>35.5167424269156</v>
      </c>
      <c r="X174" s="30" t="n">
        <f aca="false">(X173+1000*2*($A174-$A173)/(W174+X173))</f>
        <v>70.1222817213878</v>
      </c>
      <c r="Y174" s="31" t="n">
        <f aca="false">IF(V174=-9.81,0,(Diagramme!E$3/1000000-Diagramme!E$1/1000000)*Diagramme!E$2*100000/(Diagramme!E$3/1000000-Diagramme!E$1/1000000+$A174*(Diagramme!E$4/1000)^2*PI()/4)/100000)</f>
        <v>3.30115195100945</v>
      </c>
      <c r="Z174" s="30" t="n">
        <f aca="false">IF(V174&lt;0,Diagramme!E$6,(Diagramme!E$8*1000*(Diagramme!E$1/1000000-$A174*(Diagramme!E$4/1000)^2*PI()/4)+Diagramme!E$6/1000)*1000)</f>
        <v>119.646063582555</v>
      </c>
      <c r="AA174" s="32" t="n">
        <f aca="false">(0.601*Diagramme!E$7*(Diagramme!E$5/1000)^2*PI()/4*W173^2)</f>
        <v>2.54079439439577</v>
      </c>
    </row>
    <row r="175" customFormat="false" ht="12.75" hidden="false" customHeight="false" outlineLevel="0" collapsed="false">
      <c r="A175" s="26" t="n">
        <f aca="false">A174+A$3</f>
        <v>1.73</v>
      </c>
      <c r="B175" s="30" t="n">
        <f aca="false">IF(Diagramme!B$9&lt;$A175,-9.81-(0.601*Diagramme!B$7*(Diagramme!B$5/1000)^2*PI()/4*C174^2)/H174*1000,(Diagramme!B$3/1000000-Diagramme!B$1/1000000)*Diagramme!B$2*100000/(Diagramme!B$3/1000000-Diagramme!B$1/1000000+$A175*(Diagramme!B$4/1000)^2*PI()/4)*(Diagramme!B$4/1000)^2*PI()/4/(Diagramme!B$8*1000*(Diagramme!B$1/1000000-$A175*(Diagramme!B$4/1000)^2*PI()/4)+Diagramme!B$6/1000)-9.81-(0.601*Diagramme!B$7*(Diagramme!B$5/1000)^2*PI()/4*C174^2)/H174*1000)</f>
        <v>-46.3166739497138</v>
      </c>
      <c r="C175" s="30" t="n">
        <f aca="false">IF((C174^2+2*B175*($A175-$A174))&lt;0,0,SQRT(C174^2+2*B175*($A175-$A174)))</f>
        <v>50.0659875289139</v>
      </c>
      <c r="D175" s="30" t="n">
        <f aca="false">0.98*SQRT(2*G175*100000/(Diagramme!$B$8*1000))</f>
        <v>32.100426197441</v>
      </c>
      <c r="E175" s="30" t="str">
        <f aca="false">IF(D175&gt;C175,B175,"x")</f>
        <v>x</v>
      </c>
      <c r="F175" s="30" t="n">
        <f aca="false">(F174+1000*2*($A175-$A174)/(C175+F174))</f>
        <v>62.2682432081948</v>
      </c>
      <c r="G175" s="31" t="n">
        <f aca="false">IF(B175=-9.81,0,(Diagramme!B$3/1000000-Diagramme!B$1/1000000)*Diagramme!B$2*100000/(Diagramme!B$3/1000000-Diagramme!B$1/1000000+$A175*(Diagramme!B$4/1000)^2*PI()/4)/100000)</f>
        <v>5.36462599988211</v>
      </c>
      <c r="H175" s="30" t="n">
        <f aca="false">IF(B175&lt;0,Diagramme!B$6,(Diagramme!B$8*1000*(Diagramme!B$1/1000000-$A175*(Diagramme!B$4/1000)^2*PI()/4)+Diagramme!B$6/1000)*1000)</f>
        <v>83</v>
      </c>
      <c r="I175" s="32" t="n">
        <f aca="false">(0.601*Diagramme!B$7*(Diagramme!B$5/1000)^2*PI()/4*C174^2)</f>
        <v>3.03005393782624</v>
      </c>
      <c r="J175" s="30" t="n">
        <f aca="false">IF(Diagramme!C$9&lt;$A175,-9.81-(0.601*Diagramme!C$7*(Diagramme!C$5/1000)^2*PI()/4*K174^2)/N174*1000,(Diagramme!C$3/1000000-Diagramme!C$1/1000000)*Diagramme!C$2*100000/(Diagramme!C$3/1000000-Diagramme!C$1/1000000+$A175*(Diagramme!C$4/1000)^2*PI()/4)*(Diagramme!C$4/1000)^2*PI()/4/(Diagramme!C$8*1000*(Diagramme!C$1/1000000-$A175*(Diagramme!C$4/1000)^2*PI()/4)+Diagramme!C$6/1000)-9.81-(0.601*Diagramme!C$7*(Diagramme!C$5/1000)^2*PI()/4*K174^2)/N174*1000)</f>
        <v>-27.8217325378343</v>
      </c>
      <c r="K175" s="30" t="n">
        <f aca="false">IF((K174^2+2*J175*($A175-$A174))&lt;0,0,SQRT(K174^2+2*J175*($A175-$A174)))</f>
        <v>35.1655119591261</v>
      </c>
      <c r="L175" s="30" t="n">
        <f aca="false">(L174+1000*2*($A175-$A174)/(K175+L174))</f>
        <v>68.2245270574709</v>
      </c>
      <c r="M175" s="31" t="n">
        <f aca="false">IF(J175=-9.81,0,(Diagramme!C$3/1000000-Diagramme!C$1/1000000)*Diagramme!C$2*100000/(Diagramme!C$3/1000000-Diagramme!C$1/1000000+$A175*(Diagramme!C$4/1000)^2*PI()/4)/100000)</f>
        <v>2.68231299994105</v>
      </c>
      <c r="N175" s="30" t="n">
        <f aca="false">IF(J175&lt;0,Diagramme!C$6,(Diagramme!C$8*1000*(Diagramme!C$1/1000000-$A175*(Diagramme!C$4/1000)^2*PI()/4)+Diagramme!C$6/1000)*1000)</f>
        <v>83</v>
      </c>
      <c r="O175" s="32" t="n">
        <f aca="false">(0.601*Diagramme!C$7*(Diagramme!C$5/1000)^2*PI()/4*K174^2)</f>
        <v>1.49497380064025</v>
      </c>
      <c r="P175" s="30" t="n">
        <f aca="false">IF(Diagramme!D$9&lt;$A175,-9.81-(0.601*Diagramme!D$7*(Diagramme!D$5/1000)^2*PI()/4*Q174^2)/T174*1000,(Diagramme!D$3/1000000-Diagramme!D$1/1000000)*Diagramme!D$2*100000/(Diagramme!D$3/1000000-Diagramme!D$1/1000000+$A175*(Diagramme!D$4/1000)^2*PI()/4)*(Diagramme!D$4/1000)^2*PI()/4/(Diagramme!D$8*1000*(Diagramme!D$1/1000000-$A175*(Diagramme!D$4/1000)^2*PI()/4)+Diagramme!D$6/1000)-9.81-(0.601*Diagramme!D$7*(Diagramme!D$5/1000)^2*PI()/4*Q174^2)/T174*1000)</f>
        <v>1723.40905348824</v>
      </c>
      <c r="Q175" s="30" t="n">
        <f aca="false">IF((Q174^2+2*P175*($A175-$A174))&lt;0,0,SQRT(Q174^2+2*P175*($A175-$A174)))</f>
        <v>50.8981918318336</v>
      </c>
      <c r="R175" s="30" t="n">
        <f aca="false">(R174+1000*2*($A175-$A174)/(Q175+R174))</f>
        <v>64.8087470495909</v>
      </c>
      <c r="S175" s="31" t="n">
        <f aca="false">IF(P175=-9.81,0,(Diagramme!D$3/1000000-Diagramme!D$1/1000000)*Diagramme!D$2*100000/(Diagramme!D$3/1000000-Diagramme!D$1/1000000+$A175*(Diagramme!D$4/1000)^2*PI()/4)/100000)</f>
        <v>6.58928739268018</v>
      </c>
      <c r="T175" s="30" t="n">
        <f aca="false">IF(P175&lt;0,Diagramme!D$6,(Diagramme!D$8*1000*(Diagramme!D$1/1000000-$A175*(Diagramme!D$4/1000)^2*PI()/4)+Diagramme!D$6/1000)*1000)</f>
        <v>116.504470928965</v>
      </c>
      <c r="U175" s="32" t="n">
        <f aca="false">(0.601*Diagramme!D$7*(Diagramme!D$5/1000)^2*PI()/4*Q174^2)</f>
        <v>5.21780575175666</v>
      </c>
      <c r="V175" s="30" t="n">
        <f aca="false">IF(Diagramme!E$9&lt;$A175,-9.81-(0.601*Diagramme!E$7*(Diagramme!E$5/1000)^2*PI()/4*W174^2)/Z174*1000,(Diagramme!E$3/1000000-Diagramme!E$1/1000000)*Diagramme!E$2*100000/(Diagramme!E$3/1000000-Diagramme!E$1/1000000+$A175*(Diagramme!E$4/1000)^2*PI()/4)*(Diagramme!E$4/1000)^2*PI()/4/(Diagramme!E$8*1000*(Diagramme!E$1/1000000-$A175*(Diagramme!E$4/1000)^2*PI()/4)+Diagramme!E$6/1000)-9.81-(0.601*Diagramme!E$7*(Diagramme!E$5/1000)^2*PI()/4*W174^2)/Z174*1000)</f>
        <v>857.083418055629</v>
      </c>
      <c r="W175" s="30" t="n">
        <f aca="false">IF((W174^2+2*V175*($A175-$A174))&lt;0,0,SQRT(W174^2+2*V175*($A175-$A174)))</f>
        <v>35.7572462723429</v>
      </c>
      <c r="X175" s="30" t="n">
        <f aca="false">(X174+1000*2*($A175-$A174)/(W175+X174))</f>
        <v>70.3111756499778</v>
      </c>
      <c r="Y175" s="31" t="n">
        <f aca="false">IF(V175=-9.81,0,(Diagramme!E$3/1000000-Diagramme!E$1/1000000)*Diagramme!E$2*100000/(Diagramme!E$3/1000000-Diagramme!E$1/1000000+$A175*(Diagramme!E$4/1000)^2*PI()/4)/100000)</f>
        <v>3.29464369634009</v>
      </c>
      <c r="Z175" s="30" t="n">
        <f aca="false">IF(V175&lt;0,Diagramme!E$6,(Diagramme!E$8*1000*(Diagramme!E$1/1000000-$A175*(Diagramme!E$4/1000)^2*PI()/4)+Diagramme!E$6/1000)*1000)</f>
        <v>116.504470928965</v>
      </c>
      <c r="AA175" s="32" t="n">
        <f aca="false">(0.601*Diagramme!E$7*(Diagramme!E$5/1000)^2*PI()/4*W174^2)</f>
        <v>2.57493639797081</v>
      </c>
    </row>
    <row r="176" customFormat="false" ht="12.75" hidden="false" customHeight="false" outlineLevel="0" collapsed="false">
      <c r="A176" s="26" t="n">
        <f aca="false">A175+A$3</f>
        <v>1.74</v>
      </c>
      <c r="B176" s="30" t="n">
        <f aca="false">IF(Diagramme!B$9&lt;$A176,-9.81-(0.601*Diagramme!B$7*(Diagramme!B$5/1000)^2*PI()/4*C175^2)/H175*1000,(Diagramme!B$3/1000000-Diagramme!B$1/1000000)*Diagramme!B$2*100000/(Diagramme!B$3/1000000-Diagramme!B$1/1000000+$A176*(Diagramme!B$4/1000)^2*PI()/4)*(Diagramme!B$4/1000)^2*PI()/4/(Diagramme!B$8*1000*(Diagramme!B$1/1000000-$A176*(Diagramme!B$4/1000)^2*PI()/4)+Diagramme!B$6/1000)-9.81-(0.601*Diagramme!B$7*(Diagramme!B$5/1000)^2*PI()/4*C175^2)/H175*1000)</f>
        <v>-46.3031876257899</v>
      </c>
      <c r="C176" s="30" t="n">
        <f aca="false">IF((C175^2+2*B176*($A176-$A175))&lt;0,0,SQRT(C175^2+2*B176*($A176-$A175)))</f>
        <v>50.0567382426467</v>
      </c>
      <c r="D176" s="30" t="n">
        <f aca="false">0.98*SQRT(2*G176*100000/(Diagramme!$B$8*1000))</f>
        <v>32.0575073736459</v>
      </c>
      <c r="E176" s="30" t="str">
        <f aca="false">IF(D176&gt;C176,B176,"x")</f>
        <v>x</v>
      </c>
      <c r="F176" s="30" t="n">
        <f aca="false">(F175+1000*2*($A176-$A175)/(C176+F175))</f>
        <v>62.4462979894347</v>
      </c>
      <c r="G176" s="31" t="n">
        <f aca="false">IF(B176=-9.81,0,(Diagramme!B$3/1000000-Diagramme!B$1/1000000)*Diagramme!B$2*100000/(Diagramme!B$3/1000000-Diagramme!B$1/1000000+$A176*(Diagramme!B$4/1000)^2*PI()/4)/100000)</f>
        <v>5.35029039468638</v>
      </c>
      <c r="H176" s="30" t="n">
        <f aca="false">IF(B176&lt;0,Diagramme!B$6,(Diagramme!B$8*1000*(Diagramme!B$1/1000000-$A176*(Diagramme!B$4/1000)^2*PI()/4)+Diagramme!B$6/1000)*1000)</f>
        <v>83</v>
      </c>
      <c r="I176" s="32" t="n">
        <f aca="false">(0.601*Diagramme!B$7*(Diagramme!B$5/1000)^2*PI()/4*C175^2)</f>
        <v>3.02893457294056</v>
      </c>
      <c r="J176" s="30" t="n">
        <f aca="false">IF(Diagramme!C$9&lt;$A176,-9.81-(0.601*Diagramme!C$7*(Diagramme!C$5/1000)^2*PI()/4*K175^2)/N175*1000,(Diagramme!C$3/1000000-Diagramme!C$1/1000000)*Diagramme!C$2*100000/(Diagramme!C$3/1000000-Diagramme!C$1/1000000+$A176*(Diagramme!C$4/1000)^2*PI()/4)*(Diagramme!C$4/1000)^2*PI()/4/(Diagramme!C$8*1000*(Diagramme!C$1/1000000-$A176*(Diagramme!C$4/1000)^2*PI()/4)+Diagramme!C$6/1000)-9.81-(0.601*Diagramme!C$7*(Diagramme!C$5/1000)^2*PI()/4*K175^2)/N175*1000)</f>
        <v>-27.8136315049852</v>
      </c>
      <c r="K176" s="30" t="n">
        <f aca="false">IF((K175^2+2*J176*($A176-$A175))&lt;0,0,SQRT(K175^2+2*J176*($A176-$A175)))</f>
        <v>35.1576017202161</v>
      </c>
      <c r="L176" s="30" t="n">
        <f aca="false">(L175+1000*2*($A176-$A175)/(K176+L175))</f>
        <v>68.4179840914522</v>
      </c>
      <c r="M176" s="31" t="n">
        <f aca="false">IF(J176=-9.81,0,(Diagramme!C$3/1000000-Diagramme!C$1/1000000)*Diagramme!C$2*100000/(Diagramme!C$3/1000000-Diagramme!C$1/1000000+$A176*(Diagramme!C$4/1000)^2*PI()/4)/100000)</f>
        <v>2.67514519734319</v>
      </c>
      <c r="N176" s="30" t="n">
        <f aca="false">IF(J176&lt;0,Diagramme!C$6,(Diagramme!C$8*1000*(Diagramme!C$1/1000000-$A176*(Diagramme!C$4/1000)^2*PI()/4)+Diagramme!C$6/1000)*1000)</f>
        <v>83</v>
      </c>
      <c r="O176" s="32" t="n">
        <f aca="false">(0.601*Diagramme!C$7*(Diagramme!C$5/1000)^2*PI()/4*K175^2)</f>
        <v>1.49430141491377</v>
      </c>
      <c r="P176" s="30" t="n">
        <f aca="false">IF(Diagramme!D$9&lt;$A176,-9.81-(0.601*Diagramme!D$7*(Diagramme!D$5/1000)^2*PI()/4*Q175^2)/T175*1000,(Diagramme!D$3/1000000-Diagramme!D$1/1000000)*Diagramme!D$2*100000/(Diagramme!D$3/1000000-Diagramme!D$1/1000000+$A176*(Diagramme!D$4/1000)^2*PI()/4)*(Diagramme!D$4/1000)^2*PI()/4/(Diagramme!D$8*1000*(Diagramme!D$1/1000000-$A176*(Diagramme!D$4/1000)^2*PI()/4)+Diagramme!D$6/1000)-9.81-(0.601*Diagramme!D$7*(Diagramme!D$5/1000)^2*PI()/4*Q175^2)/T175*1000)</f>
        <v>1767.27689362221</v>
      </c>
      <c r="Q176" s="30" t="n">
        <f aca="false">IF((Q175^2+2*P176*($A176-$A175))&lt;0,0,SQRT(Q175^2+2*P176*($A176-$A175)))</f>
        <v>51.2442335255644</v>
      </c>
      <c r="R176" s="30" t="n">
        <f aca="false">(R175+1000*2*($A176-$A175)/(Q176+R175))</f>
        <v>64.9810821322478</v>
      </c>
      <c r="S176" s="31" t="n">
        <f aca="false">IF(P176=-9.81,0,(Diagramme!D$3/1000000-Diagramme!D$1/1000000)*Diagramme!D$2*100000/(Diagramme!D$3/1000000-Diagramme!D$1/1000000+$A176*(Diagramme!D$4/1000)^2*PI()/4)/100000)</f>
        <v>6.57632210671534</v>
      </c>
      <c r="T176" s="30" t="n">
        <f aca="false">IF(P176&lt;0,Diagramme!D$6,(Diagramme!D$8*1000*(Diagramme!D$1/1000000-$A176*(Diagramme!D$4/1000)^2*PI()/4)+Diagramme!D$6/1000)*1000)</f>
        <v>113.362878275376</v>
      </c>
      <c r="U176" s="32" t="n">
        <f aca="false">(0.601*Diagramme!D$7*(Diagramme!D$5/1000)^2*PI()/4*Q175^2)</f>
        <v>5.28816458363647</v>
      </c>
      <c r="V176" s="30" t="n">
        <f aca="false">IF(Diagramme!E$9&lt;$A176,-9.81-(0.601*Diagramme!E$7*(Diagramme!E$5/1000)^2*PI()/4*W175^2)/Z175*1000,(Diagramme!E$3/1000000-Diagramme!E$1/1000000)*Diagramme!E$2*100000/(Diagramme!E$3/1000000-Diagramme!E$1/1000000+$A176*(Diagramme!E$4/1000)^2*PI()/4)*(Diagramme!E$4/1000)^2*PI()/4/(Diagramme!E$8*1000*(Diagramme!E$1/1000000-$A176*(Diagramme!E$4/1000)^2*PI()/4)+Diagramme!E$6/1000)-9.81-(0.601*Diagramme!E$7*(Diagramme!E$5/1000)^2*PI()/4*W175^2)/Z175*1000)</f>
        <v>879.026612697013</v>
      </c>
      <c r="W176" s="30" t="n">
        <f aca="false">IF((W175^2+2*V176*($A176-$A175))&lt;0,0,SQRT(W175^2+2*V176*($A176-$A175)))</f>
        <v>36.0022387253198</v>
      </c>
      <c r="X176" s="30" t="n">
        <f aca="false">(X175+1000*2*($A176-$A175)/(W176+X175))</f>
        <v>70.4992986645336</v>
      </c>
      <c r="Y176" s="31" t="n">
        <f aca="false">IF(V176=-9.81,0,(Diagramme!E$3/1000000-Diagramme!E$1/1000000)*Diagramme!E$2*100000/(Diagramme!E$3/1000000-Diagramme!E$1/1000000+$A176*(Diagramme!E$4/1000)^2*PI()/4)/100000)</f>
        <v>3.28816105335767</v>
      </c>
      <c r="Z176" s="30" t="n">
        <f aca="false">IF(V176&lt;0,Diagramme!E$6,(Diagramme!E$8*1000*(Diagramme!E$1/1000000-$A176*(Diagramme!E$4/1000)^2*PI()/4)+Diagramme!E$6/1000)*1000)</f>
        <v>113.362878275376</v>
      </c>
      <c r="AA176" s="32" t="n">
        <f aca="false">(0.601*Diagramme!E$7*(Diagramme!E$5/1000)^2*PI()/4*W175^2)</f>
        <v>2.60992715538611</v>
      </c>
    </row>
    <row r="177" customFormat="false" ht="12.75" hidden="false" customHeight="false" outlineLevel="0" collapsed="false">
      <c r="A177" s="26" t="n">
        <f aca="false">A176+A$3</f>
        <v>1.75</v>
      </c>
      <c r="B177" s="30" t="n">
        <f aca="false">IF(Diagramme!B$9&lt;$A177,-9.81-(0.601*Diagramme!B$7*(Diagramme!B$5/1000)^2*PI()/4*C176^2)/H176*1000,(Diagramme!B$3/1000000-Diagramme!B$1/1000000)*Diagramme!B$2*100000/(Diagramme!B$3/1000000-Diagramme!B$1/1000000+$A177*(Diagramme!B$4/1000)^2*PI()/4)*(Diagramme!B$4/1000)^2*PI()/4/(Diagramme!B$8*1000*(Diagramme!B$1/1000000-$A177*(Diagramme!B$4/1000)^2*PI()/4)+Diagramme!B$6/1000)-9.81-(0.601*Diagramme!B$7*(Diagramme!B$5/1000)^2*PI()/4*C176^2)/H176*1000)</f>
        <v>-46.2897052287657</v>
      </c>
      <c r="C177" s="30" t="n">
        <f aca="false">IF((C176^2+2*B177*($A177-$A176))&lt;0,0,SQRT(C176^2+2*B177*($A177-$A176)))</f>
        <v>50.0474899409379</v>
      </c>
      <c r="D177" s="30" t="n">
        <f aca="false">0.98*SQRT(2*G177*100000/(Diagramme!$B$8*1000))</f>
        <v>32.0147602404195</v>
      </c>
      <c r="E177" s="30" t="str">
        <f aca="false">IF(D177&gt;C177,B177,"x")</f>
        <v>x</v>
      </c>
      <c r="F177" s="30" t="n">
        <f aca="false">(F176+1000*2*($A177-$A176)/(C177+F176))</f>
        <v>62.6240855843584</v>
      </c>
      <c r="G177" s="31" t="n">
        <f aca="false">IF(B177=-9.81,0,(Diagramme!B$3/1000000-Diagramme!B$1/1000000)*Diagramme!B$2*100000/(Diagramme!B$3/1000000-Diagramme!B$1/1000000+$A177*(Diagramme!B$4/1000)^2*PI()/4)/100000)</f>
        <v>5.33603120185104</v>
      </c>
      <c r="H177" s="30" t="n">
        <f aca="false">IF(B177&lt;0,Diagramme!B$6,(Diagramme!B$8*1000*(Diagramme!B$1/1000000-$A177*(Diagramme!B$4/1000)^2*PI()/4)+Diagramme!B$6/1000)*1000)</f>
        <v>83</v>
      </c>
      <c r="I177" s="32" t="n">
        <f aca="false">(0.601*Diagramme!B$7*(Diagramme!B$5/1000)^2*PI()/4*C176^2)</f>
        <v>3.02781553398755</v>
      </c>
      <c r="J177" s="30" t="n">
        <f aca="false">IF(Diagramme!C$9&lt;$A177,-9.81-(0.601*Diagramme!C$7*(Diagramme!C$5/1000)^2*PI()/4*K176^2)/N176*1000,(Diagramme!C$3/1000000-Diagramme!C$1/1000000)*Diagramme!C$2*100000/(Diagramme!C$3/1000000-Diagramme!C$1/1000000+$A177*(Diagramme!C$4/1000)^2*PI()/4)*(Diagramme!C$4/1000)^2*PI()/4/(Diagramme!C$8*1000*(Diagramme!C$1/1000000-$A177*(Diagramme!C$4/1000)^2*PI()/4)+Diagramme!C$6/1000)-9.81-(0.601*Diagramme!C$7*(Diagramme!C$5/1000)^2*PI()/4*K176^2)/N176*1000)</f>
        <v>-27.8055328309659</v>
      </c>
      <c r="K177" s="30" t="n">
        <f aca="false">IF((K176^2+2*J177*($A177-$A176))&lt;0,0,SQRT(K176^2+2*J177*($A177-$A176)))</f>
        <v>35.1496920052043</v>
      </c>
      <c r="L177" s="30" t="n">
        <f aca="false">(L176+1000*2*($A177-$A176)/(K177+L176))</f>
        <v>68.6110945362722</v>
      </c>
      <c r="M177" s="31" t="n">
        <f aca="false">IF(J177=-9.81,0,(Diagramme!C$3/1000000-Diagramme!C$1/1000000)*Diagramme!C$2*100000/(Diagramme!C$3/1000000-Diagramme!C$1/1000000+$A177*(Diagramme!C$4/1000)^2*PI()/4)/100000)</f>
        <v>2.66801560092552</v>
      </c>
      <c r="N177" s="30" t="n">
        <f aca="false">IF(J177&lt;0,Diagramme!C$6,(Diagramme!C$8*1000*(Diagramme!C$1/1000000-$A177*(Diagramme!C$4/1000)^2*PI()/4)+Diagramme!C$6/1000)*1000)</f>
        <v>83</v>
      </c>
      <c r="O177" s="32" t="n">
        <f aca="false">(0.601*Diagramme!C$7*(Diagramme!C$5/1000)^2*PI()/4*K176^2)</f>
        <v>1.49362922497017</v>
      </c>
      <c r="P177" s="30" t="n">
        <f aca="false">IF(Diagramme!D$9&lt;$A177,-9.81-(0.601*Diagramme!D$7*(Diagramme!D$5/1000)^2*PI()/4*Q176^2)/T176*1000,(Diagramme!D$3/1000000-Diagramme!D$1/1000000)*Diagramme!D$2*100000/(Diagramme!D$3/1000000-Diagramme!D$1/1000000+$A177*(Diagramme!D$4/1000)^2*PI()/4)*(Diagramme!D$4/1000)^2*PI()/4/(Diagramme!D$8*1000*(Diagramme!D$1/1000000-$A177*(Diagramme!D$4/1000)^2*PI()/4)+Diagramme!D$6/1000)-9.81-(0.601*Diagramme!D$7*(Diagramme!D$5/1000)^2*PI()/4*Q176^2)/T176*1000)</f>
        <v>1813.6469559674</v>
      </c>
      <c r="Q177" s="30" t="n">
        <f aca="false">IF((Q176^2+2*P177*($A177-$A176))&lt;0,0,SQRT(Q176^2+2*P177*($A177-$A176)))</f>
        <v>51.5969418545511</v>
      </c>
      <c r="R177" s="30" t="n">
        <f aca="false">(R176+1000*2*($A177-$A176)/(Q177+R176))</f>
        <v>65.1526410531836</v>
      </c>
      <c r="S177" s="31" t="n">
        <f aca="false">IF(P177=-9.81,0,(Diagramme!D$3/1000000-Diagramme!D$1/1000000)*Diagramme!D$2*100000/(Diagramme!D$3/1000000-Diagramme!D$1/1000000+$A177*(Diagramme!D$4/1000)^2*PI()/4)/100000)</f>
        <v>6.56340774235206</v>
      </c>
      <c r="T177" s="30" t="n">
        <f aca="false">IF(P177&lt;0,Diagramme!D$6,(Diagramme!D$8*1000*(Diagramme!D$1/1000000-$A177*(Diagramme!D$4/1000)^2*PI()/4)+Diagramme!D$6/1000)*1000)</f>
        <v>110.221285621786</v>
      </c>
      <c r="U177" s="32" t="n">
        <f aca="false">(0.601*Diagramme!D$7*(Diagramme!D$5/1000)^2*PI()/4*Q176^2)</f>
        <v>5.36031433682001</v>
      </c>
      <c r="V177" s="30" t="n">
        <f aca="false">IF(Diagramme!E$9&lt;$A177,-9.81-(0.601*Diagramme!E$7*(Diagramme!E$5/1000)^2*PI()/4*W176^2)/Z176*1000,(Diagramme!E$3/1000000-Diagramme!E$1/1000000)*Diagramme!E$2*100000/(Diagramme!E$3/1000000-Diagramme!E$1/1000000+$A177*(Diagramme!E$4/1000)^2*PI()/4)*(Diagramme!E$4/1000)^2*PI()/4/(Diagramme!E$8*1000*(Diagramme!E$1/1000000-$A177*(Diagramme!E$4/1000)^2*PI()/4)+Diagramme!E$6/1000)-9.81-(0.601*Diagramme!E$7*(Diagramme!E$5/1000)^2*PI()/4*W176^2)/Z176*1000)</f>
        <v>902.221429151145</v>
      </c>
      <c r="W177" s="30" t="n">
        <f aca="false">IF((W176^2+2*V177*($A177-$A176))&lt;0,0,SQRT(W176^2+2*V177*($A177-$A176)))</f>
        <v>36.2519740402911</v>
      </c>
      <c r="X177" s="30" t="n">
        <f aca="false">(X176+1000*2*($A177-$A176)/(W177+X176))</f>
        <v>70.6866500608519</v>
      </c>
      <c r="Y177" s="31" t="n">
        <f aca="false">IF(V177=-9.81,0,(Diagramme!E$3/1000000-Diagramme!E$1/1000000)*Diagramme!E$2*100000/(Diagramme!E$3/1000000-Diagramme!E$1/1000000+$A177*(Diagramme!E$4/1000)^2*PI()/4)/100000)</f>
        <v>3.28170387117603</v>
      </c>
      <c r="Z177" s="30" t="n">
        <f aca="false">IF(V177&lt;0,Diagramme!E$6,(Diagramme!E$8*1000*(Diagramme!E$1/1000000-$A177*(Diagramme!E$4/1000)^2*PI()/4)+Diagramme!E$6/1000)*1000)</f>
        <v>110.221285621786</v>
      </c>
      <c r="AA177" s="32" t="n">
        <f aca="false">(0.601*Diagramme!E$7*(Diagramme!E$5/1000)^2*PI()/4*W176^2)</f>
        <v>2.64581375209132</v>
      </c>
    </row>
    <row r="178" customFormat="false" ht="12.75" hidden="false" customHeight="false" outlineLevel="0" collapsed="false">
      <c r="A178" s="26" t="n">
        <f aca="false">A177+A$3</f>
        <v>1.76</v>
      </c>
      <c r="B178" s="30" t="n">
        <f aca="false">IF(Diagramme!B$9&lt;$A178,-9.81-(0.601*Diagramme!B$7*(Diagramme!B$5/1000)^2*PI()/4*C177^2)/H177*1000,(Diagramme!B$3/1000000-Diagramme!B$1/1000000)*Diagramme!B$2*100000/(Diagramme!B$3/1000000-Diagramme!B$1/1000000+$A178*(Diagramme!B$4/1000)^2*PI()/4)*(Diagramme!B$4/1000)^2*PI()/4/(Diagramme!B$8*1000*(Diagramme!B$1/1000000-$A178*(Diagramme!B$4/1000)^2*PI()/4)+Diagramme!B$6/1000)-9.81-(0.601*Diagramme!B$7*(Diagramme!B$5/1000)^2*PI()/4*C177^2)/H177*1000)</f>
        <v>-46.2762267574977</v>
      </c>
      <c r="C178" s="30" t="n">
        <f aca="false">IF((C177^2+2*B178*($A178-$A177))&lt;0,0,SQRT(C177^2+2*B178*($A178-$A177)))</f>
        <v>50.0382426235487</v>
      </c>
      <c r="D178" s="30" t="n">
        <f aca="false">0.98*SQRT(2*G178*100000/(Diagramme!$B$8*1000))</f>
        <v>31.9721836561007</v>
      </c>
      <c r="E178" s="30" t="str">
        <f aca="false">IF(D178&gt;C178,B178,"x")</f>
        <v>x</v>
      </c>
      <c r="F178" s="30" t="n">
        <f aca="false">(F177+1000*2*($A178-$A177)/(C178+F177))</f>
        <v>62.8016072130885</v>
      </c>
      <c r="G178" s="31" t="n">
        <f aca="false">IF(B178=-9.81,0,(Diagramme!B$3/1000000-Diagramme!B$1/1000000)*Diagramme!B$2*100000/(Diagramme!B$3/1000000-Diagramme!B$1/1000000+$A178*(Diagramme!B$4/1000)^2*PI()/4)/100000)</f>
        <v>5.32184781205451</v>
      </c>
      <c r="H178" s="30" t="n">
        <f aca="false">IF(B178&lt;0,Diagramme!B$6,(Diagramme!B$8*1000*(Diagramme!B$1/1000000-$A178*(Diagramme!B$4/1000)^2*PI()/4)+Diagramme!B$6/1000)*1000)</f>
        <v>83</v>
      </c>
      <c r="I178" s="32" t="n">
        <f aca="false">(0.601*Diagramme!B$7*(Diagramme!B$5/1000)^2*PI()/4*C177^2)</f>
        <v>3.02669682087231</v>
      </c>
      <c r="J178" s="30" t="n">
        <f aca="false">IF(Diagramme!C$9&lt;$A178,-9.81-(0.601*Diagramme!C$7*(Diagramme!C$5/1000)^2*PI()/4*K177^2)/N177*1000,(Diagramme!C$3/1000000-Diagramme!C$1/1000000)*Diagramme!C$2*100000/(Diagramme!C$3/1000000-Diagramme!C$1/1000000+$A178*(Diagramme!C$4/1000)^2*PI()/4)*(Diagramme!C$4/1000)^2*PI()/4/(Diagramme!C$8*1000*(Diagramme!C$1/1000000-$A178*(Diagramme!C$4/1000)^2*PI()/4)+Diagramme!C$6/1000)-9.81-(0.601*Diagramme!C$7*(Diagramme!C$5/1000)^2*PI()/4*K177^2)/N177*1000)</f>
        <v>-27.7974365150896</v>
      </c>
      <c r="K178" s="30" t="n">
        <f aca="false">IF((K177^2+2*J178*($A178-$A177))&lt;0,0,SQRT(K177^2+2*J178*($A178-$A177)))</f>
        <v>35.1417828137734</v>
      </c>
      <c r="L178" s="30" t="n">
        <f aca="false">(L177+1000*2*($A178-$A177)/(K178+L177))</f>
        <v>68.803860274542</v>
      </c>
      <c r="M178" s="31" t="n">
        <f aca="false">IF(J178=-9.81,0,(Diagramme!C$3/1000000-Diagramme!C$1/1000000)*Diagramme!C$2*100000/(Diagramme!C$3/1000000-Diagramme!C$1/1000000+$A178*(Diagramme!C$4/1000)^2*PI()/4)/100000)</f>
        <v>2.66092390602725</v>
      </c>
      <c r="N178" s="30" t="n">
        <f aca="false">IF(J178&lt;0,Diagramme!C$6,(Diagramme!C$8*1000*(Diagramme!C$1/1000000-$A178*(Diagramme!C$4/1000)^2*PI()/4)+Diagramme!C$6/1000)*1000)</f>
        <v>83</v>
      </c>
      <c r="O178" s="32" t="n">
        <f aca="false">(0.601*Diagramme!C$7*(Diagramme!C$5/1000)^2*PI()/4*K177^2)</f>
        <v>1.49295723075244</v>
      </c>
      <c r="P178" s="30" t="n">
        <f aca="false">IF(Diagramme!D$9&lt;$A178,-9.81-(0.601*Diagramme!D$7*(Diagramme!D$5/1000)^2*PI()/4*Q177^2)/T177*1000,(Diagramme!D$3/1000000-Diagramme!D$1/1000000)*Diagramme!D$2*100000/(Diagramme!D$3/1000000-Diagramme!D$1/1000000+$A178*(Diagramme!D$4/1000)^2*PI()/4)*(Diagramme!D$4/1000)^2*PI()/4/(Diagramme!D$8*1000*(Diagramme!D$1/1000000-$A178*(Diagramme!D$4/1000)^2*PI()/4)+Diagramme!D$6/1000)-9.81-(0.601*Diagramme!D$7*(Diagramme!D$5/1000)^2*PI()/4*Q177^2)/T177*1000)</f>
        <v>-59.1140625939606</v>
      </c>
      <c r="Q178" s="30" t="n">
        <f aca="false">IF((Q177^2+2*P178*($A178-$A177))&lt;0,0,SQRT(Q177^2+2*P178*($A178-$A177)))</f>
        <v>51.5854836896005</v>
      </c>
      <c r="R178" s="30" t="n">
        <f aca="false">(R177+1000*2*($A178-$A177)/(Q178+R177))</f>
        <v>65.3239646892628</v>
      </c>
      <c r="S178" s="31" t="n">
        <f aca="false">IF(P178=-9.81,0,(Diagramme!D$3/1000000-Diagramme!D$1/1000000)*Diagramme!D$2*100000/(Diagramme!D$3/1000000-Diagramme!D$1/1000000+$A178*(Diagramme!D$4/1000)^2*PI()/4)/100000)</f>
        <v>6.55054400018383</v>
      </c>
      <c r="T178" s="30" t="n">
        <f aca="false">IF(P178&lt;0,Diagramme!D$6,(Diagramme!D$8*1000*(Diagramme!D$1/1000000-$A178*(Diagramme!D$4/1000)^2*PI()/4)+Diagramme!D$6/1000)*1000)</f>
        <v>110</v>
      </c>
      <c r="U178" s="32" t="n">
        <f aca="false">(0.601*Diagramme!D$7*(Diagramme!D$5/1000)^2*PI()/4*Q177^2)</f>
        <v>5.43435716548334</v>
      </c>
      <c r="V178" s="30" t="n">
        <f aca="false">IF(Diagramme!E$9&lt;$A178,-9.81-(0.601*Diagramme!E$7*(Diagramme!E$5/1000)^2*PI()/4*W177^2)/Z177*1000,(Diagramme!E$3/1000000-Diagramme!E$1/1000000)*Diagramme!E$2*100000/(Diagramme!E$3/1000000-Diagramme!E$1/1000000+$A178*(Diagramme!E$4/1000)^2*PI()/4)*(Diagramme!E$4/1000)^2*PI()/4/(Diagramme!E$8*1000*(Diagramme!E$1/1000000-$A178*(Diagramme!E$4/1000)^2*PI()/4)+Diagramme!E$6/1000)-9.81-(0.601*Diagramme!E$7*(Diagramme!E$5/1000)^2*PI()/4*W177^2)/Z177*1000)</f>
        <v>-34.1487406605792</v>
      </c>
      <c r="W178" s="30" t="n">
        <f aca="false">IF((W177^2+2*V178*($A178-$A177))&lt;0,0,SQRT(W177^2+2*V178*($A178-$A177)))</f>
        <v>36.2425529868514</v>
      </c>
      <c r="X178" s="30" t="n">
        <f aca="false">(X177+1000*2*($A178-$A177)/(W178+X177))</f>
        <v>70.8736897041856</v>
      </c>
      <c r="Y178" s="31" t="n">
        <f aca="false">IF(V178=-9.81,0,(Diagramme!E$3/1000000-Diagramme!E$1/1000000)*Diagramme!E$2*100000/(Diagramme!E$3/1000000-Diagramme!E$1/1000000+$A178*(Diagramme!E$4/1000)^2*PI()/4)/100000)</f>
        <v>3.27527200009191</v>
      </c>
      <c r="Z178" s="30" t="n">
        <f aca="false">IF(V178&lt;0,Diagramme!E$6,(Diagramme!E$8*1000*(Diagramme!E$1/1000000-$A178*(Diagramme!E$4/1000)^2*PI()/4)+Diagramme!E$6/1000)*1000)</f>
        <v>110</v>
      </c>
      <c r="AA178" s="32" t="n">
        <f aca="false">(0.601*Diagramme!E$7*(Diagramme!E$5/1000)^2*PI()/4*W177^2)</f>
        <v>2.68264728602427</v>
      </c>
    </row>
    <row r="179" customFormat="false" ht="12.75" hidden="false" customHeight="false" outlineLevel="0" collapsed="false">
      <c r="A179" s="26" t="n">
        <f aca="false">A178+A$3</f>
        <v>1.77</v>
      </c>
      <c r="B179" s="30" t="n">
        <f aca="false">IF(Diagramme!B$9&lt;$A179,-9.81-(0.601*Diagramme!B$7*(Diagramme!B$5/1000)^2*PI()/4*C178^2)/H178*1000,(Diagramme!B$3/1000000-Diagramme!B$1/1000000)*Diagramme!B$2*100000/(Diagramme!B$3/1000000-Diagramme!B$1/1000000+$A179*(Diagramme!B$4/1000)^2*PI()/4)*(Diagramme!B$4/1000)^2*PI()/4/(Diagramme!B$8*1000*(Diagramme!B$1/1000000-$A179*(Diagramme!B$4/1000)^2*PI()/4)+Diagramme!B$6/1000)-9.81-(0.601*Diagramme!B$7*(Diagramme!B$5/1000)^2*PI()/4*C178^2)/H178*1000)</f>
        <v>-46.262752210843</v>
      </c>
      <c r="C179" s="30" t="n">
        <f aca="false">IF((C178^2+2*B179*($A179-$A178))&lt;0,0,SQRT(C178^2+2*B179*($A179-$A178)))</f>
        <v>50.0289962902406</v>
      </c>
      <c r="D179" s="30" t="n">
        <f aca="false">0.98*SQRT(2*G179*100000/(Diagramme!$B$8*1000))</f>
        <v>31.929776489628</v>
      </c>
      <c r="E179" s="30" t="str">
        <f aca="false">IF(D179&gt;C179,B179,"x")</f>
        <v>x</v>
      </c>
      <c r="F179" s="30" t="n">
        <f aca="false">(F178+1000*2*($A179-$A178)/(C179+F178))</f>
        <v>62.9788640864811</v>
      </c>
      <c r="G179" s="31" t="n">
        <f aca="false">IF(B179=-9.81,0,(Diagramme!B$3/1000000-Diagramme!B$1/1000000)*Diagramme!B$2*100000/(Diagramme!B$3/1000000-Diagramme!B$1/1000000+$A179*(Diagramme!B$4/1000)^2*PI()/4)/100000)</f>
        <v>5.30773962243647</v>
      </c>
      <c r="H179" s="30" t="n">
        <f aca="false">IF(B179&lt;0,Diagramme!B$6,(Diagramme!B$8*1000*(Diagramme!B$1/1000000-$A179*(Diagramme!B$4/1000)^2*PI()/4)+Diagramme!B$6/1000)*1000)</f>
        <v>83</v>
      </c>
      <c r="I179" s="32" t="n">
        <f aca="false">(0.601*Diagramme!B$7*(Diagramme!B$5/1000)^2*PI()/4*C178^2)</f>
        <v>3.02557843349997</v>
      </c>
      <c r="J179" s="30" t="n">
        <f aca="false">IF(Diagramme!C$9&lt;$A179,-9.81-(0.601*Diagramme!C$7*(Diagramme!C$5/1000)^2*PI()/4*K178^2)/N178*1000,(Diagramme!C$3/1000000-Diagramme!C$1/1000000)*Diagramme!C$2*100000/(Diagramme!C$3/1000000-Diagramme!C$1/1000000+$A179*(Diagramme!C$4/1000)^2*PI()/4)*(Diagramme!C$4/1000)^2*PI()/4/(Diagramme!C$8*1000*(Diagramme!C$1/1000000-$A179*(Diagramme!C$4/1000)^2*PI()/4)+Diagramme!C$6/1000)-9.81-(0.601*Diagramme!C$7*(Diagramme!C$5/1000)^2*PI()/4*K178^2)/N178*1000)</f>
        <v>-27.7893425566697</v>
      </c>
      <c r="K179" s="30" t="n">
        <f aca="false">IF((K178^2+2*J179*($A179-$A178))&lt;0,0,SQRT(K178^2+2*J179*($A179-$A178)))</f>
        <v>35.133874145606</v>
      </c>
      <c r="L179" s="30" t="n">
        <f aca="false">(L178+1000*2*($A179-$A178)/(K179+L178))</f>
        <v>68.9962831718812</v>
      </c>
      <c r="M179" s="31" t="n">
        <f aca="false">IF(J179=-9.81,0,(Diagramme!C$3/1000000-Diagramme!C$1/1000000)*Diagramme!C$2*100000/(Diagramme!C$3/1000000-Diagramme!C$1/1000000+$A179*(Diagramme!C$4/1000)^2*PI()/4)/100000)</f>
        <v>2.65386981121824</v>
      </c>
      <c r="N179" s="30" t="n">
        <f aca="false">IF(J179&lt;0,Diagramme!C$6,(Diagramme!C$8*1000*(Diagramme!C$1/1000000-$A179*(Diagramme!C$4/1000)^2*PI()/4)+Diagramme!C$6/1000)*1000)</f>
        <v>83</v>
      </c>
      <c r="O179" s="32" t="n">
        <f aca="false">(0.601*Diagramme!C$7*(Diagramme!C$5/1000)^2*PI()/4*K178^2)</f>
        <v>1.49228543220359</v>
      </c>
      <c r="P179" s="30" t="n">
        <f aca="false">IF(Diagramme!D$9&lt;$A179,-9.81-(0.601*Diagramme!D$7*(Diagramme!D$5/1000)^2*PI()/4*Q178^2)/T178*1000,(Diagramme!D$3/1000000-Diagramme!D$1/1000000)*Diagramme!D$2*100000/(Diagramme!D$3/1000000-Diagramme!D$1/1000000+$A179*(Diagramme!D$4/1000)^2*PI()/4)*(Diagramme!D$4/1000)^2*PI()/4/(Diagramme!D$8*1000*(Diagramme!D$1/1000000-$A179*(Diagramme!D$4/1000)^2*PI()/4)+Diagramme!D$6/1000)-9.81-(0.601*Diagramme!D$7*(Diagramme!D$5/1000)^2*PI()/4*Q178^2)/T178*1000)</f>
        <v>-59.1913073757555</v>
      </c>
      <c r="Q179" s="30" t="n">
        <f aca="false">IF((Q178^2+2*P179*($A179-$A178))&lt;0,0,SQRT(Q178^2+2*P179*($A179-$A178)))</f>
        <v>51.5740080015363</v>
      </c>
      <c r="R179" s="30" t="n">
        <f aca="false">(R178+1000*2*($A179-$A178)/(Q179+R178))</f>
        <v>65.4950540549689</v>
      </c>
      <c r="S179" s="31" t="n">
        <f aca="false">IF(P179=-9.81,0,(Diagramme!D$3/1000000-Diagramme!D$1/1000000)*Diagramme!D$2*100000/(Diagramme!D$3/1000000-Diagramme!D$1/1000000+$A179*(Diagramme!D$4/1000)^2*PI()/4)/100000)</f>
        <v>6.53773058314677</v>
      </c>
      <c r="T179" s="30" t="n">
        <f aca="false">IF(P179&lt;0,Diagramme!D$6,(Diagramme!D$8*1000*(Diagramme!D$1/1000000-$A179*(Diagramme!D$4/1000)^2*PI()/4)+Diagramme!D$6/1000)*1000)</f>
        <v>110</v>
      </c>
      <c r="U179" s="32" t="n">
        <f aca="false">(0.601*Diagramme!D$7*(Diagramme!D$5/1000)^2*PI()/4*Q178^2)</f>
        <v>5.4319438113331</v>
      </c>
      <c r="V179" s="30" t="n">
        <f aca="false">IF(Diagramme!E$9&lt;$A179,-9.81-(0.601*Diagramme!E$7*(Diagramme!E$5/1000)^2*PI()/4*W178^2)/Z178*1000,(Diagramme!E$3/1000000-Diagramme!E$1/1000000)*Diagramme!E$2*100000/(Diagramme!E$3/1000000-Diagramme!E$1/1000000+$A179*(Diagramme!E$4/1000)^2*PI()/4)*(Diagramme!E$4/1000)^2*PI()/4/(Diagramme!E$8*1000*(Diagramme!E$1/1000000-$A179*(Diagramme!E$4/1000)^2*PI()/4)+Diagramme!E$6/1000)-9.81-(0.601*Diagramme!E$7*(Diagramme!E$5/1000)^2*PI()/4*W178^2)/Z178*1000)</f>
        <v>-34.1850286423928</v>
      </c>
      <c r="W179" s="30" t="n">
        <f aca="false">IF((W178^2+2*V179*($A179-$A178))&lt;0,0,SQRT(W178^2+2*V179*($A179-$A178)))</f>
        <v>36.2331194686834</v>
      </c>
      <c r="X179" s="30" t="n">
        <f aca="false">(X178+1000*2*($A179-$A178)/(W179+X178))</f>
        <v>71.0604191955639</v>
      </c>
      <c r="Y179" s="31" t="n">
        <f aca="false">IF(V179=-9.81,0,(Diagramme!E$3/1000000-Diagramme!E$1/1000000)*Diagramme!E$2*100000/(Diagramme!E$3/1000000-Diagramme!E$1/1000000+$A179*(Diagramme!E$4/1000)^2*PI()/4)/100000)</f>
        <v>3.26886529157339</v>
      </c>
      <c r="Z179" s="30" t="n">
        <f aca="false">IF(V179&lt;0,Diagramme!E$6,(Diagramme!E$8*1000*(Diagramme!E$1/1000000-$A179*(Diagramme!E$4/1000)^2*PI()/4)+Diagramme!E$6/1000)*1000)</f>
        <v>110</v>
      </c>
      <c r="AA179" s="32" t="n">
        <f aca="false">(0.601*Diagramme!E$7*(Diagramme!E$5/1000)^2*PI()/4*W178^2)</f>
        <v>2.68125315066321</v>
      </c>
    </row>
    <row r="180" customFormat="false" ht="12.75" hidden="false" customHeight="false" outlineLevel="0" collapsed="false">
      <c r="A180" s="26" t="n">
        <f aca="false">A179+A$3</f>
        <v>1.78</v>
      </c>
      <c r="B180" s="30" t="n">
        <f aca="false">IF(Diagramme!B$9&lt;$A180,-9.81-(0.601*Diagramme!B$7*(Diagramme!B$5/1000)^2*PI()/4*C179^2)/H179*1000,(Diagramme!B$3/1000000-Diagramme!B$1/1000000)*Diagramme!B$2*100000/(Diagramme!B$3/1000000-Diagramme!B$1/1000000+$A180*(Diagramme!B$4/1000)^2*PI()/4)*(Diagramme!B$4/1000)^2*PI()/4/(Diagramme!B$8*1000*(Diagramme!B$1/1000000-$A180*(Diagramme!B$4/1000)^2*PI()/4)+Diagramme!B$6/1000)-9.81-(0.601*Diagramme!B$7*(Diagramme!B$5/1000)^2*PI()/4*C179^2)/H179*1000)</f>
        <v>-46.2492815876587</v>
      </c>
      <c r="C180" s="30" t="n">
        <f aca="false">IF((C179^2+2*B180*($A180-$A179))&lt;0,0,SQRT(C179^2+2*B180*($A180-$A179)))</f>
        <v>50.0197509407749</v>
      </c>
      <c r="D180" s="30" t="n">
        <f aca="false">0.98*SQRT(2*G180*100000/(Diagramme!$B$8*1000))</f>
        <v>31.8875376204138</v>
      </c>
      <c r="E180" s="30" t="str">
        <f aca="false">IF(D180&gt;C180,B180,"x")</f>
        <v>x</v>
      </c>
      <c r="F180" s="30" t="n">
        <f aca="false">(F179+1000*2*($A180-$A179)/(C180+F179))</f>
        <v>63.1558574062238</v>
      </c>
      <c r="G180" s="31" t="n">
        <f aca="false">IF(B180=-9.81,0,(Diagramme!B$3/1000000-Diagramme!B$1/1000000)*Diagramme!B$2*100000/(Diagramme!B$3/1000000-Diagramme!B$1/1000000+$A180*(Diagramme!B$4/1000)^2*PI()/4)/100000)</f>
        <v>5.29370603651241</v>
      </c>
      <c r="H180" s="30" t="n">
        <f aca="false">IF(B180&lt;0,Diagramme!B$6,(Diagramme!B$8*1000*(Diagramme!B$1/1000000-$A180*(Diagramme!B$4/1000)^2*PI()/4)+Diagramme!B$6/1000)*1000)</f>
        <v>83</v>
      </c>
      <c r="I180" s="32" t="n">
        <f aca="false">(0.601*Diagramme!B$7*(Diagramme!B$5/1000)^2*PI()/4*C179^2)</f>
        <v>3.02446037177567</v>
      </c>
      <c r="J180" s="30" t="n">
        <f aca="false">IF(Diagramme!C$9&lt;$A180,-9.81-(0.601*Diagramme!C$7*(Diagramme!C$5/1000)^2*PI()/4*K179^2)/N179*1000,(Diagramme!C$3/1000000-Diagramme!C$1/1000000)*Diagramme!C$2*100000/(Diagramme!C$3/1000000-Diagramme!C$1/1000000+$A180*(Diagramme!C$4/1000)^2*PI()/4)*(Diagramme!C$4/1000)^2*PI()/4/(Diagramme!C$8*1000*(Diagramme!C$1/1000000-$A180*(Diagramme!C$4/1000)^2*PI()/4)+Diagramme!C$6/1000)-9.81-(0.601*Diagramme!C$7*(Diagramme!C$5/1000)^2*PI()/4*K179^2)/N179*1000)</f>
        <v>-27.7812509550198</v>
      </c>
      <c r="K180" s="30" t="n">
        <f aca="false">IF((K179^2+2*J180*($A180-$A179))&lt;0,0,SQRT(K179^2+2*J180*($A180-$A179)))</f>
        <v>35.1259660003847</v>
      </c>
      <c r="L180" s="30" t="n">
        <f aca="false">(L179+1000*2*($A180-$A179)/(K180+L179))</f>
        <v>69.188365077132</v>
      </c>
      <c r="M180" s="31" t="n">
        <f aca="false">IF(J180=-9.81,0,(Diagramme!C$3/1000000-Diagramme!C$1/1000000)*Diagramme!C$2*100000/(Diagramme!C$3/1000000-Diagramme!C$1/1000000+$A180*(Diagramme!C$4/1000)^2*PI()/4)/100000)</f>
        <v>2.6468530182562</v>
      </c>
      <c r="N180" s="30" t="n">
        <f aca="false">IF(J180&lt;0,Diagramme!C$6,(Diagramme!C$8*1000*(Diagramme!C$1/1000000-$A180*(Diagramme!C$4/1000)^2*PI()/4)+Diagramme!C$6/1000)*1000)</f>
        <v>83</v>
      </c>
      <c r="O180" s="32" t="n">
        <f aca="false">(0.601*Diagramme!C$7*(Diagramme!C$5/1000)^2*PI()/4*K179^2)</f>
        <v>1.49161382926664</v>
      </c>
      <c r="P180" s="30" t="n">
        <f aca="false">IF(Diagramme!D$9&lt;$A180,-9.81-(0.601*Diagramme!D$7*(Diagramme!D$5/1000)^2*PI()/4*Q179^2)/T179*1000,(Diagramme!D$3/1000000-Diagramme!D$1/1000000)*Diagramme!D$2*100000/(Diagramme!D$3/1000000-Diagramme!D$1/1000000+$A180*(Diagramme!D$4/1000)^2*PI()/4)*(Diagramme!D$4/1000)^2*PI()/4/(Diagramme!D$8*1000*(Diagramme!D$1/1000000-$A180*(Diagramme!D$4/1000)^2*PI()/4)+Diagramme!D$6/1000)-9.81-(0.601*Diagramme!D$7*(Diagramme!D$5/1000)^2*PI()/4*Q179^2)/T179*1000)</f>
        <v>-59.1693391239563</v>
      </c>
      <c r="Q180" s="30" t="n">
        <f aca="false">IF((Q179^2+2*P180*($A180-$A179))&lt;0,0,SQRT(Q179^2+2*P180*($A180-$A179)))</f>
        <v>51.562534019965</v>
      </c>
      <c r="R180" s="30" t="n">
        <f aca="false">(R179+1000*2*($A180-$A179)/(Q180+R179))</f>
        <v>65.6659101295635</v>
      </c>
      <c r="S180" s="31" t="n">
        <f aca="false">IF(P180=-9.81,0,(Diagramme!D$3/1000000-Diagramme!D$1/1000000)*Diagramme!D$2*100000/(Diagramme!D$3/1000000-Diagramme!D$1/1000000+$A180*(Diagramme!D$4/1000)^2*PI()/4)/100000)</f>
        <v>6.52496719649683</v>
      </c>
      <c r="T180" s="30" t="n">
        <f aca="false">IF(P180&lt;0,Diagramme!D$6,(Diagramme!D$8*1000*(Diagramme!D$1/1000000-$A180*(Diagramme!D$4/1000)^2*PI()/4)+Diagramme!D$6/1000)*1000)</f>
        <v>110</v>
      </c>
      <c r="U180" s="32" t="n">
        <f aca="false">(0.601*Diagramme!D$7*(Diagramme!D$5/1000)^2*PI()/4*Q179^2)</f>
        <v>5.4295273036352</v>
      </c>
      <c r="V180" s="30" t="n">
        <f aca="false">IF(Diagramme!E$9&lt;$A180,-9.81-(0.601*Diagramme!E$7*(Diagramme!E$5/1000)^2*PI()/4*W179^2)/Z179*1000,(Diagramme!E$3/1000000-Diagramme!E$1/1000000)*Diagramme!E$2*100000/(Diagramme!E$3/1000000-Diagramme!E$1/1000000+$A180*(Diagramme!E$4/1000)^2*PI()/4)*(Diagramme!E$4/1000)^2*PI()/4/(Diagramme!E$8*1000*(Diagramme!E$1/1000000-$A180*(Diagramme!E$4/1000)^2*PI()/4)+Diagramme!E$6/1000)-9.81-(0.601*Diagramme!E$7*(Diagramme!E$5/1000)^2*PI()/4*W179^2)/Z179*1000)</f>
        <v>-34.1723412166495</v>
      </c>
      <c r="W180" s="30" t="n">
        <f aca="false">IF((W179^2+2*V180*($A180-$A179))&lt;0,0,SQRT(W179^2+2*V180*($A180-$A179)))</f>
        <v>36.2236869963226</v>
      </c>
      <c r="X180" s="30" t="n">
        <f aca="false">(X179+1000*2*($A180-$A179)/(W180+X179))</f>
        <v>71.2468400989941</v>
      </c>
      <c r="Y180" s="31" t="n">
        <f aca="false">IF(V180=-9.81,0,(Diagramme!E$3/1000000-Diagramme!E$1/1000000)*Diagramme!E$2*100000/(Diagramme!E$3/1000000-Diagramme!E$1/1000000+$A180*(Diagramme!E$4/1000)^2*PI()/4)/100000)</f>
        <v>3.26248359824841</v>
      </c>
      <c r="Z180" s="30" t="n">
        <f aca="false">IF(V180&lt;0,Diagramme!E$6,(Diagramme!E$8*1000*(Diagramme!E$1/1000000-$A180*(Diagramme!E$4/1000)^2*PI()/4)+Diagramme!E$6/1000)*1000)</f>
        <v>110</v>
      </c>
      <c r="AA180" s="32" t="n">
        <f aca="false">(0.601*Diagramme!E$7*(Diagramme!E$5/1000)^2*PI()/4*W179^2)</f>
        <v>2.67985753383145</v>
      </c>
    </row>
    <row r="181" customFormat="false" ht="12.75" hidden="false" customHeight="false" outlineLevel="0" collapsed="false">
      <c r="A181" s="26" t="n">
        <f aca="false">A180+A$3</f>
        <v>1.79</v>
      </c>
      <c r="B181" s="30" t="n">
        <f aca="false">IF(Diagramme!B$9&lt;$A181,-9.81-(0.601*Diagramme!B$7*(Diagramme!B$5/1000)^2*PI()/4*C180^2)/H180*1000,(Diagramme!B$3/1000000-Diagramme!B$1/1000000)*Diagramme!B$2*100000/(Diagramme!B$3/1000000-Diagramme!B$1/1000000+$A181*(Diagramme!B$4/1000)^2*PI()/4)*(Diagramme!B$4/1000)^2*PI()/4/(Diagramme!B$8*1000*(Diagramme!B$1/1000000-$A181*(Diagramme!B$4/1000)^2*PI()/4)+Diagramme!B$6/1000)-9.81-(0.601*Diagramme!B$7*(Diagramme!B$5/1000)^2*PI()/4*C180^2)/H180*1000)</f>
        <v>-46.2358148868024</v>
      </c>
      <c r="C181" s="30" t="n">
        <f aca="false">IF((C180^2+2*B181*($A181-$A180))&lt;0,0,SQRT(C180^2+2*B181*($A181-$A180)))</f>
        <v>50.010506574913</v>
      </c>
      <c r="D181" s="30" t="n">
        <f aca="false">0.98*SQRT(2*G181*100000/(Diagramme!$B$8*1000))</f>
        <v>31.8454659382198</v>
      </c>
      <c r="E181" s="30" t="str">
        <f aca="false">IF(D181&gt;C181,B181,"x")</f>
        <v>x</v>
      </c>
      <c r="F181" s="30" t="n">
        <f aca="false">(F180+1000*2*($A181-$A180)/(C181+F180))</f>
        <v>63.3325883649328</v>
      </c>
      <c r="G181" s="31" t="n">
        <f aca="false">IF(B181=-9.81,0,(Diagramme!B$3/1000000-Diagramme!B$1/1000000)*Diagramme!B$2*100000/(Diagramme!B$3/1000000-Diagramme!B$1/1000000+$A181*(Diagramme!B$4/1000)^2*PI()/4)/100000)</f>
        <v>5.27974646408955</v>
      </c>
      <c r="H181" s="30" t="n">
        <f aca="false">IF(B181&lt;0,Diagramme!B$6,(Diagramme!B$8*1000*(Diagramme!B$1/1000000-$A181*(Diagramme!B$4/1000)^2*PI()/4)+Diagramme!B$6/1000)*1000)</f>
        <v>83</v>
      </c>
      <c r="I181" s="32" t="n">
        <f aca="false">(0.601*Diagramme!B$7*(Diagramme!B$5/1000)^2*PI()/4*C180^2)</f>
        <v>3.0233426356046</v>
      </c>
      <c r="J181" s="30" t="n">
        <f aca="false">IF(Diagramme!C$9&lt;$A181,-9.81-(0.601*Diagramme!C$7*(Diagramme!C$5/1000)^2*PI()/4*K180^2)/N180*1000,(Diagramme!C$3/1000000-Diagramme!C$1/1000000)*Diagramme!C$2*100000/(Diagramme!C$3/1000000-Diagramme!C$1/1000000+$A181*(Diagramme!C$4/1000)^2*PI()/4)*(Diagramme!C$4/1000)^2*PI()/4/(Diagramme!C$8*1000*(Diagramme!C$1/1000000-$A181*(Diagramme!C$4/1000)^2*PI()/4)+Diagramme!C$6/1000)-9.81-(0.601*Diagramme!C$7*(Diagramme!C$5/1000)^2*PI()/4*K180^2)/N180*1000)</f>
        <v>-27.7731617094535</v>
      </c>
      <c r="K181" s="30" t="n">
        <f aca="false">IF((K180^2+2*J181*($A181-$A180))&lt;0,0,SQRT(K180^2+2*J181*($A181-$A180)))</f>
        <v>35.1180583777918</v>
      </c>
      <c r="L181" s="30" t="n">
        <f aca="false">(L180+1000*2*($A181-$A180)/(K181+L180))</f>
        <v>69.3801078225693</v>
      </c>
      <c r="M181" s="31" t="n">
        <f aca="false">IF(J181=-9.81,0,(Diagramme!C$3/1000000-Diagramme!C$1/1000000)*Diagramme!C$2*100000/(Diagramme!C$3/1000000-Diagramme!C$1/1000000+$A181*(Diagramme!C$4/1000)^2*PI()/4)/100000)</f>
        <v>2.63987323204477</v>
      </c>
      <c r="N181" s="30" t="n">
        <f aca="false">IF(J181&lt;0,Diagramme!C$6,(Diagramme!C$8*1000*(Diagramme!C$1/1000000-$A181*(Diagramme!C$4/1000)^2*PI()/4)+Diagramme!C$6/1000)*1000)</f>
        <v>83</v>
      </c>
      <c r="O181" s="32" t="n">
        <f aca="false">(0.601*Diagramme!C$7*(Diagramme!C$5/1000)^2*PI()/4*K180^2)</f>
        <v>1.49094242188464</v>
      </c>
      <c r="P181" s="30" t="n">
        <f aca="false">IF(Diagramme!D$9&lt;$A181,-9.81-(0.601*Diagramme!D$7*(Diagramme!D$5/1000)^2*PI()/4*Q180^2)/T180*1000,(Diagramme!D$3/1000000-Diagramme!D$1/1000000)*Diagramme!D$2*100000/(Diagramme!D$3/1000000-Diagramme!D$1/1000000+$A181*(Diagramme!D$4/1000)^2*PI()/4)*(Diagramme!D$4/1000)^2*PI()/4/(Diagramme!D$8*1000*(Diagramme!D$1/1000000-$A181*(Diagramme!D$4/1000)^2*PI()/4)+Diagramme!D$6/1000)-9.81-(0.601*Diagramme!D$7*(Diagramme!D$5/1000)^2*PI()/4*Q180^2)/T180*1000)</f>
        <v>-59.1473790254504</v>
      </c>
      <c r="Q181" s="30" t="n">
        <f aca="false">IF((Q180^2+2*P181*($A181-$A180))&lt;0,0,SQRT(Q180^2+2*P181*($A181-$A180)))</f>
        <v>51.5510617444446</v>
      </c>
      <c r="R181" s="30" t="n">
        <f aca="false">(R180+1000*2*($A181-$A180)/(Q181+R180))</f>
        <v>65.8365338854945</v>
      </c>
      <c r="S181" s="31" t="n">
        <f aca="false">IF(P181=-9.81,0,(Diagramme!D$3/1000000-Diagramme!D$1/1000000)*Diagramme!D$2*100000/(Diagramme!D$3/1000000-Diagramme!D$1/1000000+$A181*(Diagramme!D$4/1000)^2*PI()/4)/100000)</f>
        <v>6.51225354778711</v>
      </c>
      <c r="T181" s="30" t="n">
        <f aca="false">IF(P181&lt;0,Diagramme!D$6,(Diagramme!D$8*1000*(Diagramme!D$1/1000000-$A181*(Diagramme!D$4/1000)^2*PI()/4)+Diagramme!D$6/1000)*1000)</f>
        <v>110</v>
      </c>
      <c r="U181" s="32" t="n">
        <f aca="false">(0.601*Diagramme!D$7*(Diagramme!D$5/1000)^2*PI()/4*Q180^2)</f>
        <v>5.42711169279955</v>
      </c>
      <c r="V181" s="30" t="n">
        <f aca="false">IF(Diagramme!E$9&lt;$A181,-9.81-(0.601*Diagramme!E$7*(Diagramme!E$5/1000)^2*PI()/4*W180^2)/Z180*1000,(Diagramme!E$3/1000000-Diagramme!E$1/1000000)*Diagramme!E$2*100000/(Diagramme!E$3/1000000-Diagramme!E$1/1000000+$A181*(Diagramme!E$4/1000)^2*PI()/4)*(Diagramme!E$4/1000)^2*PI()/4/(Diagramme!E$8*1000*(Diagramme!E$1/1000000-$A181*(Diagramme!E$4/1000)^2*PI()/4)+Diagramme!E$6/1000)-9.81-(0.601*Diagramme!E$7*(Diagramme!E$5/1000)^2*PI()/4*W180^2)/Z180*1000)</f>
        <v>-34.1596584997153</v>
      </c>
      <c r="W181" s="30" t="n">
        <f aca="false">IF((W180^2+2*V181*($A181-$A180))&lt;0,0,SQRT(W180^2+2*V181*($A181-$A180)))</f>
        <v>36.2142555692859</v>
      </c>
      <c r="X181" s="30" t="n">
        <f aca="false">(X180+1000*2*($A181-$A180)/(W181+X180))</f>
        <v>71.4329539653718</v>
      </c>
      <c r="Y181" s="31" t="n">
        <f aca="false">IF(V181=-9.81,0,(Diagramme!E$3/1000000-Diagramme!E$1/1000000)*Diagramme!E$2*100000/(Diagramme!E$3/1000000-Diagramme!E$1/1000000+$A181*(Diagramme!E$4/1000)^2*PI()/4)/100000)</f>
        <v>3.25612677389356</v>
      </c>
      <c r="Z181" s="30" t="n">
        <f aca="false">IF(V181&lt;0,Diagramme!E$6,(Diagramme!E$8*1000*(Diagramme!E$1/1000000-$A181*(Diagramme!E$4/1000)^2*PI()/4)+Diagramme!E$6/1000)*1000)</f>
        <v>110</v>
      </c>
      <c r="AA181" s="32" t="n">
        <f aca="false">(0.601*Diagramme!E$7*(Diagramme!E$5/1000)^2*PI()/4*W180^2)</f>
        <v>2.67846243496868</v>
      </c>
    </row>
    <row r="182" customFormat="false" ht="12.75" hidden="false" customHeight="false" outlineLevel="0" collapsed="false">
      <c r="A182" s="26" t="n">
        <f aca="false">A181+A$3</f>
        <v>1.8</v>
      </c>
      <c r="B182" s="30" t="n">
        <f aca="false">IF(Diagramme!B$9&lt;$A182,-9.81-(0.601*Diagramme!B$7*(Diagramme!B$5/1000)^2*PI()/4*C181^2)/H181*1000,(Diagramme!B$3/1000000-Diagramme!B$1/1000000)*Diagramme!B$2*100000/(Diagramme!B$3/1000000-Diagramme!B$1/1000000+$A182*(Diagramme!B$4/1000)^2*PI()/4)*(Diagramme!B$4/1000)^2*PI()/4/(Diagramme!B$8*1000*(Diagramme!B$1/1000000-$A182*(Diagramme!B$4/1000)^2*PI()/4)+Diagramme!B$6/1000)-9.81-(0.601*Diagramme!B$7*(Diagramme!B$5/1000)^2*PI()/4*C181^2)/H181*1000)</f>
        <v>-46.222352107132</v>
      </c>
      <c r="C182" s="30" t="n">
        <f aca="false">IF((C181^2+2*B182*($A182-$A181))&lt;0,0,SQRT(C181^2+2*B182*($A182-$A181)))</f>
        <v>50.0012631924162</v>
      </c>
      <c r="D182" s="30" t="n">
        <f aca="false">0.98*SQRT(2*G182*100000/(Diagramme!$B$8*1000))</f>
        <v>31.8035603430347</v>
      </c>
      <c r="E182" s="30" t="str">
        <f aca="false">IF(D182&gt;C182,B182,"x")</f>
        <v>x</v>
      </c>
      <c r="F182" s="30" t="n">
        <f aca="false">(F181+1000*2*($A182-$A181)/(C182+F181))</f>
        <v>63.5090581462486</v>
      </c>
      <c r="G182" s="31" t="n">
        <f aca="false">IF(B182=-9.81,0,(Diagramme!B$3/1000000-Diagramme!B$1/1000000)*Diagramme!B$2*100000/(Diagramme!B$3/1000000-Diagramme!B$1/1000000+$A182*(Diagramme!B$4/1000)^2*PI()/4)/100000)</f>
        <v>5.26586032118414</v>
      </c>
      <c r="H182" s="30" t="n">
        <f aca="false">IF(B182&lt;0,Diagramme!B$6,(Diagramme!B$8*1000*(Diagramme!B$1/1000000-$A182*(Diagramme!B$4/1000)^2*PI()/4)+Diagramme!B$6/1000)*1000)</f>
        <v>83</v>
      </c>
      <c r="I182" s="32" t="n">
        <f aca="false">(0.601*Diagramme!B$7*(Diagramme!B$5/1000)^2*PI()/4*C181^2)</f>
        <v>3.02222522489196</v>
      </c>
      <c r="J182" s="30" t="n">
        <f aca="false">IF(Diagramme!C$9&lt;$A182,-9.81-(0.601*Diagramme!C$7*(Diagramme!C$5/1000)^2*PI()/4*K181^2)/N181*1000,(Diagramme!C$3/1000000-Diagramme!C$1/1000000)*Diagramme!C$2*100000/(Diagramme!C$3/1000000-Diagramme!C$1/1000000+$A182*(Diagramme!C$4/1000)^2*PI()/4)*(Diagramme!C$4/1000)^2*PI()/4/(Diagramme!C$8*1000*(Diagramme!C$1/1000000-$A182*(Diagramme!C$4/1000)^2*PI()/4)+Diagramme!C$6/1000)-9.81-(0.601*Diagramme!C$7*(Diagramme!C$5/1000)^2*PI()/4*K181^2)/N181*1000)</f>
        <v>-27.7650748192849</v>
      </c>
      <c r="K182" s="30" t="n">
        <f aca="false">IF((K181^2+2*J182*($A182-$A181))&lt;0,0,SQRT(K181^2+2*J182*($A182-$A181)))</f>
        <v>35.1101512775096</v>
      </c>
      <c r="L182" s="30" t="n">
        <f aca="false">(L181+1000*2*($A182-$A181)/(K182+L181))</f>
        <v>69.5715132241087</v>
      </c>
      <c r="M182" s="31" t="n">
        <f aca="false">IF(J182=-9.81,0,(Diagramme!C$3/1000000-Diagramme!C$1/1000000)*Diagramme!C$2*100000/(Diagramme!C$3/1000000-Diagramme!C$1/1000000+$A182*(Diagramme!C$4/1000)^2*PI()/4)/100000)</f>
        <v>2.63293016059207</v>
      </c>
      <c r="N182" s="30" t="n">
        <f aca="false">IF(J182&lt;0,Diagramme!C$6,(Diagramme!C$8*1000*(Diagramme!C$1/1000000-$A182*(Diagramme!C$4/1000)^2*PI()/4)+Diagramme!C$6/1000)*1000)</f>
        <v>83</v>
      </c>
      <c r="O182" s="32" t="n">
        <f aca="false">(0.601*Diagramme!C$7*(Diagramme!C$5/1000)^2*PI()/4*K181^2)</f>
        <v>1.49027121000065</v>
      </c>
      <c r="P182" s="30" t="n">
        <f aca="false">IF(Diagramme!D$9&lt;$A182,-9.81-(0.601*Diagramme!D$7*(Diagramme!D$5/1000)^2*PI()/4*Q181^2)/T181*1000,(Diagramme!D$3/1000000-Diagramme!D$1/1000000)*Diagramme!D$2*100000/(Diagramme!D$3/1000000-Diagramme!D$1/1000000+$A182*(Diagramme!D$4/1000)^2*PI()/4)*(Diagramme!D$4/1000)^2*PI()/4/(Diagramme!D$8*1000*(Diagramme!D$1/1000000-$A182*(Diagramme!D$4/1000)^2*PI()/4)+Diagramme!D$6/1000)-9.81-(0.601*Diagramme!D$7*(Diagramme!D$5/1000)^2*PI()/4*Q181^2)/T181*1000)</f>
        <v>-59.1254270772118</v>
      </c>
      <c r="Q182" s="30" t="n">
        <f aca="false">IF((Q181^2+2*P182*($A182-$A181))&lt;0,0,SQRT(Q181^2+2*P182*($A182-$A181)))</f>
        <v>51.539591174533</v>
      </c>
      <c r="R182" s="30" t="n">
        <f aca="false">(R181+1000*2*($A182-$A181)/(Q182+R181))</f>
        <v>66.0069262884621</v>
      </c>
      <c r="S182" s="31" t="n">
        <f aca="false">IF(P182=-9.81,0,(Diagramme!D$3/1000000-Diagramme!D$1/1000000)*Diagramme!D$2*100000/(Diagramme!D$3/1000000-Diagramme!D$1/1000000+$A182*(Diagramme!D$4/1000)^2*PI()/4)/100000)</f>
        <v>6.4995893468456</v>
      </c>
      <c r="T182" s="30" t="n">
        <f aca="false">IF(P182&lt;0,Diagramme!D$6,(Diagramme!D$8*1000*(Diagramme!D$1/1000000-$A182*(Diagramme!D$4/1000)^2*PI()/4)+Diagramme!D$6/1000)*1000)</f>
        <v>110</v>
      </c>
      <c r="U182" s="32" t="n">
        <f aca="false">(0.601*Diagramme!D$7*(Diagramme!D$5/1000)^2*PI()/4*Q181^2)</f>
        <v>5.4246969784933</v>
      </c>
      <c r="V182" s="30" t="n">
        <f aca="false">IF(Diagramme!E$9&lt;$A182,-9.81-(0.601*Diagramme!E$7*(Diagramme!E$5/1000)^2*PI()/4*W181^2)/Z181*1000,(Diagramme!E$3/1000000-Diagramme!E$1/1000000)*Diagramme!E$2*100000/(Diagramme!E$3/1000000-Diagramme!E$1/1000000+$A182*(Diagramme!E$4/1000)^2*PI()/4)*(Diagramme!E$4/1000)^2*PI()/4/(Diagramme!E$8*1000*(Diagramme!E$1/1000000-$A182*(Diagramme!E$4/1000)^2*PI()/4)+Diagramme!E$6/1000)-9.81-(0.601*Diagramme!E$7*(Diagramme!E$5/1000)^2*PI()/4*W181^2)/Z181*1000)</f>
        <v>-34.1469804898425</v>
      </c>
      <c r="W182" s="30" t="n">
        <f aca="false">IF((W181^2+2*V182*($A182-$A181))&lt;0,0,SQRT(W181^2+2*V182*($A182-$A181)))</f>
        <v>36.2048251870901</v>
      </c>
      <c r="X182" s="30" t="n">
        <f aca="false">(X181+1000*2*($A182-$A181)/(W182+X181))</f>
        <v>71.6187623326335</v>
      </c>
      <c r="Y182" s="31" t="n">
        <f aca="false">IF(V182=-9.81,0,(Diagramme!E$3/1000000-Diagramme!E$1/1000000)*Diagramme!E$2*100000/(Diagramme!E$3/1000000-Diagramme!E$1/1000000+$A182*(Diagramme!E$4/1000)^2*PI()/4)/100000)</f>
        <v>3.2497946734228</v>
      </c>
      <c r="Z182" s="30" t="n">
        <f aca="false">IF(V182&lt;0,Diagramme!E$6,(Diagramme!E$8*1000*(Diagramme!E$1/1000000-$A182*(Diagramme!E$4/1000)^2*PI()/4)+Diagramme!E$6/1000)*1000)</f>
        <v>110</v>
      </c>
      <c r="AA182" s="32" t="n">
        <f aca="false">(0.601*Diagramme!E$7*(Diagramme!E$5/1000)^2*PI()/4*W181^2)</f>
        <v>2.67706785388267</v>
      </c>
    </row>
    <row r="183" customFormat="false" ht="12.75" hidden="false" customHeight="false" outlineLevel="0" collapsed="false">
      <c r="A183" s="26" t="n">
        <f aca="false">A182+A$3</f>
        <v>1.81</v>
      </c>
      <c r="B183" s="30" t="n">
        <f aca="false">IF(Diagramme!B$9&lt;$A183,-9.81-(0.601*Diagramme!B$7*(Diagramme!B$5/1000)^2*PI()/4*C182^2)/H182*1000,(Diagramme!B$3/1000000-Diagramme!B$1/1000000)*Diagramme!B$2*100000/(Diagramme!B$3/1000000-Diagramme!B$1/1000000+$A183*(Diagramme!B$4/1000)^2*PI()/4)*(Diagramme!B$4/1000)^2*PI()/4/(Diagramme!B$8*1000*(Diagramme!B$1/1000000-$A183*(Diagramme!B$4/1000)^2*PI()/4)+Diagramme!B$6/1000)-9.81-(0.601*Diagramme!B$7*(Diagramme!B$5/1000)^2*PI()/4*C182^2)/H182*1000)</f>
        <v>-46.2088932475058</v>
      </c>
      <c r="C183" s="30" t="n">
        <f aca="false">IF((C182^2+2*B183*($A183-$A182))&lt;0,0,SQRT(C182^2+2*B183*($A183-$A182)))</f>
        <v>49.9920207930458</v>
      </c>
      <c r="D183" s="30" t="n">
        <f aca="false">0.98*SQRT(2*G183*100000/(Diagramme!$B$8*1000))</f>
        <v>31.7618197449528</v>
      </c>
      <c r="E183" s="30" t="str">
        <f aca="false">IF(D183&gt;C183,B183,"x")</f>
        <v>x</v>
      </c>
      <c r="F183" s="30" t="n">
        <f aca="false">(F182+1000*2*($A183-$A182)/(C183+F182))</f>
        <v>63.6852679249301</v>
      </c>
      <c r="G183" s="31" t="n">
        <f aca="false">IF(B183=-9.81,0,(Diagramme!B$3/1000000-Diagramme!B$1/1000000)*Diagramme!B$2*100000/(Diagramme!B$3/1000000-Diagramme!B$1/1000000+$A183*(Diagramme!B$4/1000)^2*PI()/4)/100000)</f>
        <v>5.25204702994</v>
      </c>
      <c r="H183" s="30" t="n">
        <f aca="false">IF(B183&lt;0,Diagramme!B$6,(Diagramme!B$8*1000*(Diagramme!B$1/1000000-$A183*(Diagramme!B$4/1000)^2*PI()/4)+Diagramme!B$6/1000)*1000)</f>
        <v>83</v>
      </c>
      <c r="I183" s="32" t="n">
        <f aca="false">(0.601*Diagramme!B$7*(Diagramme!B$5/1000)^2*PI()/4*C182^2)</f>
        <v>3.02110813954298</v>
      </c>
      <c r="J183" s="30" t="n">
        <f aca="false">IF(Diagramme!C$9&lt;$A183,-9.81-(0.601*Diagramme!C$7*(Diagramme!C$5/1000)^2*PI()/4*K182^2)/N182*1000,(Diagramme!C$3/1000000-Diagramme!C$1/1000000)*Diagramme!C$2*100000/(Diagramme!C$3/1000000-Diagramme!C$1/1000000+$A183*(Diagramme!C$4/1000)^2*PI()/4)*(Diagramme!C$4/1000)^2*PI()/4/(Diagramme!C$8*1000*(Diagramme!C$1/1000000-$A183*(Diagramme!C$4/1000)^2*PI()/4)+Diagramme!C$6/1000)-9.81-(0.601*Diagramme!C$7*(Diagramme!C$5/1000)^2*PI()/4*K182^2)/N182*1000)</f>
        <v>-27.7569902838282</v>
      </c>
      <c r="K183" s="30" t="n">
        <f aca="false">IF((K182^2+2*J183*($A183-$A182))&lt;0,0,SQRT(K182^2+2*J183*($A183-$A182)))</f>
        <v>35.1022446992202</v>
      </c>
      <c r="L183" s="30" t="n">
        <f aca="false">(L182+1000*2*($A183-$A182)/(K183+L182))</f>
        <v>69.7625830815093</v>
      </c>
      <c r="M183" s="31" t="n">
        <f aca="false">IF(J183=-9.81,0,(Diagramme!C$3/1000000-Diagramme!C$1/1000000)*Diagramme!C$2*100000/(Diagramme!C$3/1000000-Diagramme!C$1/1000000+$A183*(Diagramme!C$4/1000)^2*PI()/4)/100000)</f>
        <v>2.62602351497</v>
      </c>
      <c r="N183" s="30" t="n">
        <f aca="false">IF(J183&lt;0,Diagramme!C$6,(Diagramme!C$8*1000*(Diagramme!C$1/1000000-$A183*(Diagramme!C$4/1000)^2*PI()/4)+Diagramme!C$6/1000)*1000)</f>
        <v>83</v>
      </c>
      <c r="O183" s="32" t="n">
        <f aca="false">(0.601*Diagramme!C$7*(Diagramme!C$5/1000)^2*PI()/4*K182^2)</f>
        <v>1.48960019355774</v>
      </c>
      <c r="P183" s="30" t="n">
        <f aca="false">IF(Diagramme!D$9&lt;$A183,-9.81-(0.601*Diagramme!D$7*(Diagramme!D$5/1000)^2*PI()/4*Q182^2)/T182*1000,(Diagramme!D$3/1000000-Diagramme!D$1/1000000)*Diagramme!D$2*100000/(Diagramme!D$3/1000000-Diagramme!D$1/1000000+$A183*(Diagramme!D$4/1000)^2*PI()/4)*(Diagramme!D$4/1000)^2*PI()/4/(Diagramme!D$8*1000*(Diagramme!D$1/1000000-$A183*(Diagramme!D$4/1000)^2*PI()/4)+Diagramme!D$6/1000)-9.81-(0.601*Diagramme!D$7*(Diagramme!D$5/1000)^2*PI()/4*Q182^2)/T182*1000)</f>
        <v>-59.1034832762155</v>
      </c>
      <c r="Q183" s="30" t="n">
        <f aca="false">IF((Q182^2+2*P183*($A183-$A182))&lt;0,0,SQRT(Q182^2+2*P183*($A183-$A182)))</f>
        <v>51.528122309788</v>
      </c>
      <c r="R183" s="30" t="n">
        <f aca="false">(R182+1000*2*($A183-$A182)/(Q183+R182))</f>
        <v>66.1770882974843</v>
      </c>
      <c r="S183" s="31" t="n">
        <f aca="false">IF(P183=-9.81,0,(Diagramme!D$3/1000000-Diagramme!D$1/1000000)*Diagramme!D$2*100000/(Diagramme!D$3/1000000-Diagramme!D$1/1000000+$A183*(Diagramme!D$4/1000)^2*PI()/4)/100000)</f>
        <v>6.48697430575305</v>
      </c>
      <c r="T183" s="30" t="n">
        <f aca="false">IF(P183&lt;0,Diagramme!D$6,(Diagramme!D$8*1000*(Diagramme!D$1/1000000-$A183*(Diagramme!D$4/1000)^2*PI()/4)+Diagramme!D$6/1000)*1000)</f>
        <v>110</v>
      </c>
      <c r="U183" s="32" t="n">
        <f aca="false">(0.601*Diagramme!D$7*(Diagramme!D$5/1000)^2*PI()/4*Q182^2)</f>
        <v>5.4222831603837</v>
      </c>
      <c r="V183" s="30" t="n">
        <f aca="false">IF(Diagramme!E$9&lt;$A183,-9.81-(0.601*Diagramme!E$7*(Diagramme!E$5/1000)^2*PI()/4*W182^2)/Z182*1000,(Diagramme!E$3/1000000-Diagramme!E$1/1000000)*Diagramme!E$2*100000/(Diagramme!E$3/1000000-Diagramme!E$1/1000000+$A183*(Diagramme!E$4/1000)^2*PI()/4)*(Diagramme!E$4/1000)^2*PI()/4/(Diagramme!E$8*1000*(Diagramme!E$1/1000000-$A183*(Diagramme!E$4/1000)^2*PI()/4)+Diagramme!E$6/1000)-9.81-(0.601*Diagramme!E$7*(Diagramme!E$5/1000)^2*PI()/4*W182^2)/Z182*1000)</f>
        <v>-34.1343071852841</v>
      </c>
      <c r="W183" s="30" t="n">
        <f aca="false">IF((W182^2+2*V183*($A183-$A182))&lt;0,0,SQRT(W182^2+2*V183*($A183-$A182)))</f>
        <v>36.195395849252</v>
      </c>
      <c r="X183" s="30" t="n">
        <f aca="false">(X182+1000*2*($A183-$A182)/(W183+X182))</f>
        <v>71.8042667259087</v>
      </c>
      <c r="Y183" s="31" t="n">
        <f aca="false">IF(V183=-9.81,0,(Diagramme!E$3/1000000-Diagramme!E$1/1000000)*Diagramme!E$2*100000/(Diagramme!E$3/1000000-Diagramme!E$1/1000000+$A183*(Diagramme!E$4/1000)^2*PI()/4)/100000)</f>
        <v>3.24348715287653</v>
      </c>
      <c r="Z183" s="30" t="n">
        <f aca="false">IF(V183&lt;0,Diagramme!E$6,(Diagramme!E$8*1000*(Diagramme!E$1/1000000-$A183*(Diagramme!E$4/1000)^2*PI()/4)+Diagramme!E$6/1000)*1000)</f>
        <v>110</v>
      </c>
      <c r="AA183" s="32" t="n">
        <f aca="false">(0.601*Diagramme!E$7*(Diagramme!E$5/1000)^2*PI()/4*W182^2)</f>
        <v>2.67567379038125</v>
      </c>
    </row>
    <row r="184" customFormat="false" ht="12.75" hidden="false" customHeight="false" outlineLevel="0" collapsed="false">
      <c r="A184" s="26" t="n">
        <f aca="false">A183+A$3</f>
        <v>1.82</v>
      </c>
      <c r="B184" s="30" t="n">
        <f aca="false">IF(Diagramme!B$9&lt;$A184,-9.81-(0.601*Diagramme!B$7*(Diagramme!B$5/1000)^2*PI()/4*C183^2)/H183*1000,(Diagramme!B$3/1000000-Diagramme!B$1/1000000)*Diagramme!B$2*100000/(Diagramme!B$3/1000000-Diagramme!B$1/1000000+$A184*(Diagramme!B$4/1000)^2*PI()/4)*(Diagramme!B$4/1000)^2*PI()/4/(Diagramme!B$8*1000*(Diagramme!B$1/1000000-$A184*(Diagramme!B$4/1000)^2*PI()/4)+Diagramme!B$6/1000)-9.81-(0.601*Diagramme!B$7*(Diagramme!B$5/1000)^2*PI()/4*C183^2)/H183*1000)</f>
        <v>-46.1954383067824</v>
      </c>
      <c r="C184" s="30" t="n">
        <f aca="false">IF((C183^2+2*B184*($A184-$A183))&lt;0,0,SQRT(C183^2+2*B184*($A184-$A183)))</f>
        <v>49.9827793765632</v>
      </c>
      <c r="D184" s="30" t="n">
        <f aca="false">0.98*SQRT(2*G184*100000/(Diagramme!$B$8*1000))</f>
        <v>31.7202430640557</v>
      </c>
      <c r="E184" s="30" t="str">
        <f aca="false">IF(D184&gt;C184,B184,"x")</f>
        <v>x</v>
      </c>
      <c r="F184" s="30" t="n">
        <f aca="false">(F183+1000*2*($A184-$A183)/(C184+F183))</f>
        <v>63.8612188669477</v>
      </c>
      <c r="G184" s="31" t="n">
        <f aca="false">IF(B184=-9.81,0,(Diagramme!B$3/1000000-Diagramme!B$1/1000000)*Diagramme!B$2*100000/(Diagramme!B$3/1000000-Diagramme!B$1/1000000+$A184*(Diagramme!B$4/1000)^2*PI()/4)/100000)</f>
        <v>5.23830601854837</v>
      </c>
      <c r="H184" s="30" t="n">
        <f aca="false">IF(B184&lt;0,Diagramme!B$6,(Diagramme!B$8*1000*(Diagramme!B$1/1000000-$A184*(Diagramme!B$4/1000)^2*PI()/4)+Diagramme!B$6/1000)*1000)</f>
        <v>83</v>
      </c>
      <c r="I184" s="32" t="n">
        <f aca="false">(0.601*Diagramme!B$7*(Diagramme!B$5/1000)^2*PI()/4*C183^2)</f>
        <v>3.01999137946294</v>
      </c>
      <c r="J184" s="30" t="n">
        <f aca="false">IF(Diagramme!C$9&lt;$A184,-9.81-(0.601*Diagramme!C$7*(Diagramme!C$5/1000)^2*PI()/4*K183^2)/N183*1000,(Diagramme!C$3/1000000-Diagramme!C$1/1000000)*Diagramme!C$2*100000/(Diagramme!C$3/1000000-Diagramme!C$1/1000000+$A184*(Diagramme!C$4/1000)^2*PI()/4)*(Diagramme!C$4/1000)^2*PI()/4/(Diagramme!C$8*1000*(Diagramme!C$1/1000000-$A184*(Diagramme!C$4/1000)^2*PI()/4)+Diagramme!C$6/1000)-9.81-(0.601*Diagramme!C$7*(Diagramme!C$5/1000)^2*PI()/4*K183^2)/N183*1000)</f>
        <v>-27.7489081023977</v>
      </c>
      <c r="K184" s="30" t="n">
        <f aca="false">IF((K183^2+2*J184*($A184-$A183))&lt;0,0,SQRT(K183^2+2*J184*($A184-$A183)))</f>
        <v>35.0943386426057</v>
      </c>
      <c r="L184" s="30" t="n">
        <f aca="false">(L183+1000*2*($A184-$A183)/(K184+L183))</f>
        <v>69.9533191785752</v>
      </c>
      <c r="M184" s="31" t="n">
        <f aca="false">IF(J184=-9.81,0,(Diagramme!C$3/1000000-Diagramme!C$1/1000000)*Diagramme!C$2*100000/(Diagramme!C$3/1000000-Diagramme!C$1/1000000+$A184*(Diagramme!C$4/1000)^2*PI()/4)/100000)</f>
        <v>2.61915300927419</v>
      </c>
      <c r="N184" s="30" t="n">
        <f aca="false">IF(J184&lt;0,Diagramme!C$6,(Diagramme!C$8*1000*(Diagramme!C$1/1000000-$A184*(Diagramme!C$4/1000)^2*PI()/4)+Diagramme!C$6/1000)*1000)</f>
        <v>83</v>
      </c>
      <c r="O184" s="32" t="n">
        <f aca="false">(0.601*Diagramme!C$7*(Diagramme!C$5/1000)^2*PI()/4*K183^2)</f>
        <v>1.48892937249901</v>
      </c>
      <c r="P184" s="30" t="n">
        <f aca="false">IF(Diagramme!D$9&lt;$A184,-9.81-(0.601*Diagramme!D$7*(Diagramme!D$5/1000)^2*PI()/4*Q183^2)/T183*1000,(Diagramme!D$3/1000000-Diagramme!D$1/1000000)*Diagramme!D$2*100000/(Diagramme!D$3/1000000-Diagramme!D$1/1000000+$A184*(Diagramme!D$4/1000)^2*PI()/4)*(Diagramme!D$4/1000)^2*PI()/4/(Diagramme!D$8*1000*(Diagramme!D$1/1000000-$A184*(Diagramme!D$4/1000)^2*PI()/4)+Diagramme!D$6/1000)-9.81-(0.601*Diagramme!D$7*(Diagramme!D$5/1000)^2*PI()/4*Q183^2)/T183*1000)</f>
        <v>-59.0815476194377</v>
      </c>
      <c r="Q184" s="30" t="n">
        <f aca="false">IF((Q183^2+2*P184*($A184-$A183))&lt;0,0,SQRT(Q183^2+2*P184*($A184-$A183)))</f>
        <v>51.5166551497677</v>
      </c>
      <c r="R184" s="30" t="n">
        <f aca="false">(R183+1000*2*($A184-$A183)/(Q184+R183))</f>
        <v>66.3470208649615</v>
      </c>
      <c r="S184" s="31" t="n">
        <f aca="false">IF(P184=-9.81,0,(Diagramme!D$3/1000000-Diagramme!D$1/1000000)*Diagramme!D$2*100000/(Diagramme!D$3/1000000-Diagramme!D$1/1000000+$A184*(Diagramme!D$4/1000)^2*PI()/4)/100000)</f>
        <v>6.47440813882116</v>
      </c>
      <c r="T184" s="30" t="n">
        <f aca="false">IF(P184&lt;0,Diagramme!D$6,(Diagramme!D$8*1000*(Diagramme!D$1/1000000-$A184*(Diagramme!D$4/1000)^2*PI()/4)+Diagramme!D$6/1000)*1000)</f>
        <v>110</v>
      </c>
      <c r="U184" s="32" t="n">
        <f aca="false">(0.601*Diagramme!D$7*(Diagramme!D$5/1000)^2*PI()/4*Q183^2)</f>
        <v>5.41987023813815</v>
      </c>
      <c r="V184" s="30" t="n">
        <f aca="false">IF(Diagramme!E$9&lt;$A184,-9.81-(0.601*Diagramme!E$7*(Diagramme!E$5/1000)^2*PI()/4*W183^2)/Z183*1000,(Diagramme!E$3/1000000-Diagramme!E$1/1000000)*Diagramme!E$2*100000/(Diagramme!E$3/1000000-Diagramme!E$1/1000000+$A184*(Diagramme!E$4/1000)^2*PI()/4)*(Diagramme!E$4/1000)^2*PI()/4/(Diagramme!E$8*1000*(Diagramme!E$1/1000000-$A184*(Diagramme!E$4/1000)^2*PI()/4)+Diagramme!E$6/1000)-9.81-(0.601*Diagramme!E$7*(Diagramme!E$5/1000)^2*PI()/4*W183^2)/Z183*1000)</f>
        <v>-34.1216385842938</v>
      </c>
      <c r="W184" s="30" t="n">
        <f aca="false">IF((W183^2+2*V184*($A184-$A183))&lt;0,0,SQRT(W183^2+2*V184*($A184-$A183)))</f>
        <v>36.1859675552881</v>
      </c>
      <c r="X184" s="30" t="n">
        <f aca="false">(X183+1000*2*($A184-$A183)/(W184+X183))</f>
        <v>71.9894686576678</v>
      </c>
      <c r="Y184" s="31" t="n">
        <f aca="false">IF(V184=-9.81,0,(Diagramme!E$3/1000000-Diagramme!E$1/1000000)*Diagramme!E$2*100000/(Diagramme!E$3/1000000-Diagramme!E$1/1000000+$A184*(Diagramme!E$4/1000)^2*PI()/4)/100000)</f>
        <v>3.23720406941058</v>
      </c>
      <c r="Z184" s="30" t="n">
        <f aca="false">IF(V184&lt;0,Diagramme!E$6,(Diagramme!E$8*1000*(Diagramme!E$1/1000000-$A184*(Diagramme!E$4/1000)^2*PI()/4)+Diagramme!E$6/1000)*1000)</f>
        <v>110</v>
      </c>
      <c r="AA184" s="32" t="n">
        <f aca="false">(0.601*Diagramme!E$7*(Diagramme!E$5/1000)^2*PI()/4*W183^2)</f>
        <v>2.67428024427232</v>
      </c>
    </row>
    <row r="185" customFormat="false" ht="12.75" hidden="false" customHeight="false" outlineLevel="0" collapsed="false">
      <c r="A185" s="26" t="n">
        <f aca="false">A184+A$3</f>
        <v>1.83</v>
      </c>
      <c r="B185" s="30" t="n">
        <f aca="false">IF(Diagramme!B$9&lt;$A185,-9.81-(0.601*Diagramme!B$7*(Diagramme!B$5/1000)^2*PI()/4*C184^2)/H184*1000,(Diagramme!B$3/1000000-Diagramme!B$1/1000000)*Diagramme!B$2*100000/(Diagramme!B$3/1000000-Diagramme!B$1/1000000+$A185*(Diagramme!B$4/1000)^2*PI()/4)*(Diagramme!B$4/1000)^2*PI()/4/(Diagramme!B$8*1000*(Diagramme!B$1/1000000-$A185*(Diagramme!B$4/1000)^2*PI()/4)+Diagramme!B$6/1000)-9.81-(0.601*Diagramme!B$7*(Diagramme!B$5/1000)^2*PI()/4*C184^2)/H184*1000)</f>
        <v>-46.1819872838205</v>
      </c>
      <c r="C185" s="30" t="n">
        <f aca="false">IF((C184^2+2*B185*($A185-$A184))&lt;0,0,SQRT(C184^2+2*B185*($A185-$A184)))</f>
        <v>49.9735389427296</v>
      </c>
      <c r="D185" s="30" t="n">
        <f aca="false">0.98*SQRT(2*G185*100000/(Diagramme!$B$8*1000))</f>
        <v>31.6788292302942</v>
      </c>
      <c r="E185" s="30" t="str">
        <f aca="false">IF(D185&gt;C185,B185,"x")</f>
        <v>x</v>
      </c>
      <c r="F185" s="30" t="n">
        <f aca="false">(F184+1000*2*($A185-$A184)/(C185+F184))</f>
        <v>64.0369121295752</v>
      </c>
      <c r="G185" s="31" t="n">
        <f aca="false">IF(B185=-9.81,0,(Diagramme!B$3/1000000-Diagramme!B$1/1000000)*Diagramme!B$2*100000/(Diagramme!B$3/1000000-Diagramme!B$1/1000000+$A185*(Diagramme!B$4/1000)^2*PI()/4)/100000)</f>
        <v>5.224636721169</v>
      </c>
      <c r="H185" s="30" t="n">
        <f aca="false">IF(B185&lt;0,Diagramme!B$6,(Diagramme!B$8*1000*(Diagramme!B$1/1000000-$A185*(Diagramme!B$4/1000)^2*PI()/4)+Diagramme!B$6/1000)*1000)</f>
        <v>83</v>
      </c>
      <c r="I185" s="32" t="n">
        <f aca="false">(0.601*Diagramme!B$7*(Diagramme!B$5/1000)^2*PI()/4*C184^2)</f>
        <v>3.0188749445571</v>
      </c>
      <c r="J185" s="30" t="n">
        <f aca="false">IF(Diagramme!C$9&lt;$A185,-9.81-(0.601*Diagramme!C$7*(Diagramme!C$5/1000)^2*PI()/4*K184^2)/N184*1000,(Diagramme!C$3/1000000-Diagramme!C$1/1000000)*Diagramme!C$2*100000/(Diagramme!C$3/1000000-Diagramme!C$1/1000000+$A185*(Diagramme!C$4/1000)^2*PI()/4)*(Diagramme!C$4/1000)^2*PI()/4/(Diagramme!C$8*1000*(Diagramme!C$1/1000000-$A185*(Diagramme!C$4/1000)^2*PI()/4)+Diagramme!C$6/1000)-9.81-(0.601*Diagramme!C$7*(Diagramme!C$5/1000)^2*PI()/4*K184^2)/N184*1000)</f>
        <v>-27.7408282743079</v>
      </c>
      <c r="K185" s="30" t="n">
        <f aca="false">IF((K184^2+2*J185*($A185-$A184))&lt;0,0,SQRT(K184^2+2*J185*($A185-$A184)))</f>
        <v>35.0864331073479</v>
      </c>
      <c r="L185" s="30" t="n">
        <f aca="false">(L184+1000*2*($A185-$A184)/(K185+L184))</f>
        <v>70.1437232833522</v>
      </c>
      <c r="M185" s="31" t="n">
        <f aca="false">IF(J185=-9.81,0,(Diagramme!C$3/1000000-Diagramme!C$1/1000000)*Diagramme!C$2*100000/(Diagramme!C$3/1000000-Diagramme!C$1/1000000+$A185*(Diagramme!C$4/1000)^2*PI()/4)/100000)</f>
        <v>2.6123183605845</v>
      </c>
      <c r="N185" s="30" t="n">
        <f aca="false">IF(J185&lt;0,Diagramme!C$6,(Diagramme!C$8*1000*(Diagramme!C$1/1000000-$A185*(Diagramme!C$4/1000)^2*PI()/4)+Diagramme!C$6/1000)*1000)</f>
        <v>83</v>
      </c>
      <c r="O185" s="32" t="n">
        <f aca="false">(0.601*Diagramme!C$7*(Diagramme!C$5/1000)^2*PI()/4*K184^2)</f>
        <v>1.48825874676756</v>
      </c>
      <c r="P185" s="30" t="n">
        <f aca="false">IF(Diagramme!D$9&lt;$A185,-9.81-(0.601*Diagramme!D$7*(Diagramme!D$5/1000)^2*PI()/4*Q184^2)/T184*1000,(Diagramme!D$3/1000000-Diagramme!D$1/1000000)*Diagramme!D$2*100000/(Diagramme!D$3/1000000-Diagramme!D$1/1000000+$A185*(Diagramme!D$4/1000)^2*PI()/4)*(Diagramme!D$4/1000)^2*PI()/4/(Diagramme!D$8*1000*(Diagramme!D$1/1000000-$A185*(Diagramme!D$4/1000)^2*PI()/4)+Diagramme!D$6/1000)-9.81-(0.601*Diagramme!D$7*(Diagramme!D$5/1000)^2*PI()/4*Q184^2)/T184*1000)</f>
        <v>-59.059620103856</v>
      </c>
      <c r="Q185" s="30" t="n">
        <f aca="false">IF((Q184^2+2*P185*($A185-$A184))&lt;0,0,SQRT(Q184^2+2*P185*($A185-$A184)))</f>
        <v>51.5051896940299</v>
      </c>
      <c r="R185" s="30" t="n">
        <f aca="false">(R184+1000*2*($A185-$A184)/(Q185+R184))</f>
        <v>66.5167249367404</v>
      </c>
      <c r="S185" s="31" t="n">
        <f aca="false">IF(P185=-9.81,0,(Diagramme!D$3/1000000-Diagramme!D$1/1000000)*Diagramme!D$2*100000/(Diagramme!D$3/1000000-Diagramme!D$1/1000000+$A185*(Diagramme!D$4/1000)^2*PI()/4)/100000)</f>
        <v>6.46189056257104</v>
      </c>
      <c r="T185" s="30" t="n">
        <f aca="false">IF(P185&lt;0,Diagramme!D$6,(Diagramme!D$8*1000*(Diagramme!D$1/1000000-$A185*(Diagramme!D$4/1000)^2*PI()/4)+Diagramme!D$6/1000)*1000)</f>
        <v>110</v>
      </c>
      <c r="U185" s="32" t="n">
        <f aca="false">(0.601*Diagramme!D$7*(Diagramme!D$5/1000)^2*PI()/4*Q184^2)</f>
        <v>5.41745821142415</v>
      </c>
      <c r="V185" s="30" t="n">
        <f aca="false">IF(Diagramme!E$9&lt;$A185,-9.81-(0.601*Diagramme!E$7*(Diagramme!E$5/1000)^2*PI()/4*W184^2)/Z184*1000,(Diagramme!E$3/1000000-Diagramme!E$1/1000000)*Diagramme!E$2*100000/(Diagramme!E$3/1000000-Diagramme!E$1/1000000+$A185*(Diagramme!E$4/1000)^2*PI()/4)*(Diagramme!E$4/1000)^2*PI()/4/(Diagramme!E$8*1000*(Diagramme!E$1/1000000-$A185*(Diagramme!E$4/1000)^2*PI()/4)+Diagramme!E$6/1000)-9.81-(0.601*Diagramme!E$7*(Diagramme!E$5/1000)^2*PI()/4*W184^2)/Z184*1000)</f>
        <v>-34.1089746851259</v>
      </c>
      <c r="W185" s="30" t="n">
        <f aca="false">IF((W184^2+2*V185*($A185-$A184))&lt;0,0,SQRT(W184^2+2*V185*($A185-$A184)))</f>
        <v>36.1765403047149</v>
      </c>
      <c r="X185" s="30" t="n">
        <f aca="false">(X184+1000*2*($A185-$A184)/(W185+X184))</f>
        <v>72.1743696278696</v>
      </c>
      <c r="Y185" s="31" t="n">
        <f aca="false">IF(V185=-9.81,0,(Diagramme!E$3/1000000-Diagramme!E$1/1000000)*Diagramme!E$2*100000/(Diagramme!E$3/1000000-Diagramme!E$1/1000000+$A185*(Diagramme!E$4/1000)^2*PI()/4)/100000)</f>
        <v>3.23094528128552</v>
      </c>
      <c r="Z185" s="30" t="n">
        <f aca="false">IF(V185&lt;0,Diagramme!E$6,(Diagramme!E$8*1000*(Diagramme!E$1/1000000-$A185*(Diagramme!E$4/1000)^2*PI()/4)+Diagramme!E$6/1000)*1000)</f>
        <v>110</v>
      </c>
      <c r="AA185" s="32" t="n">
        <f aca="false">(0.601*Diagramme!E$7*(Diagramme!E$5/1000)^2*PI()/4*W184^2)</f>
        <v>2.67288721536385</v>
      </c>
    </row>
    <row r="186" customFormat="false" ht="12.75" hidden="false" customHeight="false" outlineLevel="0" collapsed="false">
      <c r="A186" s="26" t="n">
        <f aca="false">A185+A$3</f>
        <v>1.84</v>
      </c>
      <c r="B186" s="30" t="n">
        <f aca="false">IF(Diagramme!B$9&lt;$A186,-9.81-(0.601*Diagramme!B$7*(Diagramme!B$5/1000)^2*PI()/4*C185^2)/H185*1000,(Diagramme!B$3/1000000-Diagramme!B$1/1000000)*Diagramme!B$2*100000/(Diagramme!B$3/1000000-Diagramme!B$1/1000000+$A186*(Diagramme!B$4/1000)^2*PI()/4)*(Diagramme!B$4/1000)^2*PI()/4/(Diagramme!B$8*1000*(Diagramme!B$1/1000000-$A186*(Diagramme!B$4/1000)^2*PI()/4)+Diagramme!B$6/1000)-9.81-(0.601*Diagramme!B$7*(Diagramme!B$5/1000)^2*PI()/4*C185^2)/H185*1000)</f>
        <v>-46.1685401774796</v>
      </c>
      <c r="C186" s="30" t="n">
        <f aca="false">IF((C185^2+2*B186*($A186-$A185))&lt;0,0,SQRT(C185^2+2*B186*($A186-$A185)))</f>
        <v>49.9642994913064</v>
      </c>
      <c r="D186" s="30" t="n">
        <f aca="false">0.98*SQRT(2*G186*100000/(Diagramme!$B$8*1000))</f>
        <v>31.6375771833733</v>
      </c>
      <c r="E186" s="30" t="str">
        <f aca="false">IF(D186&gt;C186,B186,"x")</f>
        <v>x</v>
      </c>
      <c r="F186" s="30" t="n">
        <f aca="false">(F185+1000*2*($A186-$A185)/(C186+F185))</f>
        <v>64.2123488614804</v>
      </c>
      <c r="G186" s="31" t="n">
        <f aca="false">IF(B186=-9.81,0,(Diagramme!B$3/1000000-Diagramme!B$1/1000000)*Diagramme!B$2*100000/(Diagramme!B$3/1000000-Diagramme!B$1/1000000+$A186*(Diagramme!B$4/1000)^2*PI()/4)/100000)</f>
        <v>5.21103857785247</v>
      </c>
      <c r="H186" s="30" t="n">
        <f aca="false">IF(B186&lt;0,Diagramme!B$6,(Diagramme!B$8*1000*(Diagramme!B$1/1000000-$A186*(Diagramme!B$4/1000)^2*PI()/4)+Diagramme!B$6/1000)*1000)</f>
        <v>83</v>
      </c>
      <c r="I186" s="32" t="n">
        <f aca="false">(0.601*Diagramme!B$7*(Diagramme!B$5/1000)^2*PI()/4*C185^2)</f>
        <v>3.01775883473081</v>
      </c>
      <c r="J186" s="30" t="n">
        <f aca="false">IF(Diagramme!C$9&lt;$A186,-9.81-(0.601*Diagramme!C$7*(Diagramme!C$5/1000)^2*PI()/4*K185^2)/N185*1000,(Diagramme!C$3/1000000-Diagramme!C$1/1000000)*Diagramme!C$2*100000/(Diagramme!C$3/1000000-Diagramme!C$1/1000000+$A186*(Diagramme!C$4/1000)^2*PI()/4)*(Diagramme!C$4/1000)^2*PI()/4/(Diagramme!C$8*1000*(Diagramme!C$1/1000000-$A186*(Diagramme!C$4/1000)^2*PI()/4)+Diagramme!C$6/1000)-9.81-(0.601*Diagramme!C$7*(Diagramme!C$5/1000)^2*PI()/4*K185^2)/N185*1000)</f>
        <v>-27.7327507988736</v>
      </c>
      <c r="K186" s="30" t="n">
        <f aca="false">IF((K185^2+2*J186*($A186-$A185))&lt;0,0,SQRT(K185^2+2*J186*($A186-$A185)))</f>
        <v>35.0785280931287</v>
      </c>
      <c r="L186" s="30" t="n">
        <f aca="false">(L185+1000*2*($A186-$A185)/(K186+L185))</f>
        <v>70.3337971483225</v>
      </c>
      <c r="M186" s="31" t="n">
        <f aca="false">IF(J186=-9.81,0,(Diagramme!C$3/1000000-Diagramme!C$1/1000000)*Diagramme!C$2*100000/(Diagramme!C$3/1000000-Diagramme!C$1/1000000+$A186*(Diagramme!C$4/1000)^2*PI()/4)/100000)</f>
        <v>2.60551928892623</v>
      </c>
      <c r="N186" s="30" t="n">
        <f aca="false">IF(J186&lt;0,Diagramme!C$6,(Diagramme!C$8*1000*(Diagramme!C$1/1000000-$A186*(Diagramme!C$4/1000)^2*PI()/4)+Diagramme!C$6/1000)*1000)</f>
        <v>83</v>
      </c>
      <c r="O186" s="32" t="n">
        <f aca="false">(0.601*Diagramme!C$7*(Diagramme!C$5/1000)^2*PI()/4*K185^2)</f>
        <v>1.48758831630651</v>
      </c>
      <c r="P186" s="30" t="n">
        <f aca="false">IF(Diagramme!D$9&lt;$A186,-9.81-(0.601*Diagramme!D$7*(Diagramme!D$5/1000)^2*PI()/4*Q185^2)/T185*1000,(Diagramme!D$3/1000000-Diagramme!D$1/1000000)*Diagramme!D$2*100000/(Diagramme!D$3/1000000-Diagramme!D$1/1000000+$A186*(Diagramme!D$4/1000)^2*PI()/4)*(Diagramme!D$4/1000)^2*PI()/4/(Diagramme!D$8*1000*(Diagramme!D$1/1000000-$A186*(Diagramme!D$4/1000)^2*PI()/4)+Diagramme!D$6/1000)-9.81-(0.601*Diagramme!D$7*(Diagramme!D$5/1000)^2*PI()/4*Q185^2)/T185*1000)</f>
        <v>-59.0377007264486</v>
      </c>
      <c r="Q186" s="30" t="n">
        <f aca="false">IF((Q185^2+2*P186*($A186-$A185))&lt;0,0,SQRT(Q185^2+2*P186*($A186-$A185)))</f>
        <v>51.4937259421328</v>
      </c>
      <c r="R186" s="30" t="n">
        <f aca="false">(R185+1000*2*($A186-$A185)/(Q186+R185))</f>
        <v>66.6862014521765</v>
      </c>
      <c r="S186" s="31" t="n">
        <f aca="false">IF(P186=-9.81,0,(Diagramme!D$3/1000000-Diagramme!D$1/1000000)*Diagramme!D$2*100000/(Diagramme!D$3/1000000-Diagramme!D$1/1000000+$A186*(Diagramme!D$4/1000)^2*PI()/4)/100000)</f>
        <v>6.44942129571185</v>
      </c>
      <c r="T186" s="30" t="n">
        <f aca="false">IF(P186&lt;0,Diagramme!D$6,(Diagramme!D$8*1000*(Diagramme!D$1/1000000-$A186*(Diagramme!D$4/1000)^2*PI()/4)+Diagramme!D$6/1000)*1000)</f>
        <v>110</v>
      </c>
      <c r="U186" s="32" t="n">
        <f aca="false">(0.601*Diagramme!D$7*(Diagramme!D$5/1000)^2*PI()/4*Q185^2)</f>
        <v>5.41504707990934</v>
      </c>
      <c r="V186" s="30" t="n">
        <f aca="false">IF(Diagramme!E$9&lt;$A186,-9.81-(0.601*Diagramme!E$7*(Diagramme!E$5/1000)^2*PI()/4*W185^2)/Z185*1000,(Diagramme!E$3/1000000-Diagramme!E$1/1000000)*Diagramme!E$2*100000/(Diagramme!E$3/1000000-Diagramme!E$1/1000000+$A186*(Diagramme!E$4/1000)^2*PI()/4)*(Diagramme!E$4/1000)^2*PI()/4/(Diagramme!E$8*1000*(Diagramme!E$1/1000000-$A186*(Diagramme!E$4/1000)^2*PI()/4)+Diagramme!E$6/1000)-9.81-(0.601*Diagramme!E$7*(Diagramme!E$5/1000)^2*PI()/4*W185^2)/Z185*1000)</f>
        <v>-34.0963154860355</v>
      </c>
      <c r="W186" s="30" t="n">
        <f aca="false">IF((W185^2+2*V186*($A186-$A185))&lt;0,0,SQRT(W185^2+2*V186*($A186-$A185)))</f>
        <v>36.1671140970487</v>
      </c>
      <c r="X186" s="30" t="n">
        <f aca="false">(X185+1000*2*($A186-$A185)/(W186+X185))</f>
        <v>72.3589711241051</v>
      </c>
      <c r="Y186" s="31" t="n">
        <f aca="false">IF(V186=-9.81,0,(Diagramme!E$3/1000000-Diagramme!E$1/1000000)*Diagramme!E$2*100000/(Diagramme!E$3/1000000-Diagramme!E$1/1000000+$A186*(Diagramme!E$4/1000)^2*PI()/4)/100000)</f>
        <v>3.22471064785592</v>
      </c>
      <c r="Z186" s="30" t="n">
        <f aca="false">IF(V186&lt;0,Diagramme!E$6,(Diagramme!E$8*1000*(Diagramme!E$1/1000000-$A186*(Diagramme!E$4/1000)^2*PI()/4)+Diagramme!E$6/1000)*1000)</f>
        <v>110</v>
      </c>
      <c r="AA186" s="32" t="n">
        <f aca="false">(0.601*Diagramme!E$7*(Diagramme!E$5/1000)^2*PI()/4*W185^2)</f>
        <v>2.6714947034639</v>
      </c>
    </row>
    <row r="187" customFormat="false" ht="12.75" hidden="false" customHeight="false" outlineLevel="0" collapsed="false">
      <c r="A187" s="26" t="n">
        <f aca="false">A186+A$3</f>
        <v>1.85</v>
      </c>
      <c r="B187" s="30" t="n">
        <f aca="false">IF(Diagramme!B$9&lt;$A187,-9.81-(0.601*Diagramme!B$7*(Diagramme!B$5/1000)^2*PI()/4*C186^2)/H186*1000,(Diagramme!B$3/1000000-Diagramme!B$1/1000000)*Diagramme!B$2*100000/(Diagramme!B$3/1000000-Diagramme!B$1/1000000+$A187*(Diagramme!B$4/1000)^2*PI()/4)*(Diagramme!B$4/1000)^2*PI()/4/(Diagramme!B$8*1000*(Diagramme!B$1/1000000-$A187*(Diagramme!B$4/1000)^2*PI()/4)+Diagramme!B$6/1000)-9.81-(0.601*Diagramme!B$7*(Diagramme!B$5/1000)^2*PI()/4*C186^2)/H186*1000)</f>
        <v>-46.1550969866192</v>
      </c>
      <c r="C187" s="30" t="n">
        <f aca="false">IF((C186^2+2*B187*($A187-$A186))&lt;0,0,SQRT(C186^2+2*B187*($A187-$A186)))</f>
        <v>49.9550610220549</v>
      </c>
      <c r="D187" s="30" t="n">
        <f aca="false">0.98*SQRT(2*G187*100000/(Diagramme!$B$8*1000))</f>
        <v>31.5964858726378</v>
      </c>
      <c r="E187" s="30" t="str">
        <f aca="false">IF(D187&gt;C187,B187,"x")</f>
        <v>x</v>
      </c>
      <c r="F187" s="30" t="n">
        <f aca="false">(F186+1000*2*($A187-$A186)/(C187+F186))</f>
        <v>64.3875302028142</v>
      </c>
      <c r="G187" s="31" t="n">
        <f aca="false">IF(B187=-9.81,0,(Diagramme!B$3/1000000-Diagramme!B$1/1000000)*Diagramme!B$2*100000/(Diagramme!B$3/1000000-Diagramme!B$1/1000000+$A187*(Diagramme!B$4/1000)^2*PI()/4)/100000)</f>
        <v>5.19751103446376</v>
      </c>
      <c r="H187" s="30" t="n">
        <f aca="false">IF(B187&lt;0,Diagramme!B$6,(Diagramme!B$8*1000*(Diagramme!B$1/1000000-$A187*(Diagramme!B$4/1000)^2*PI()/4)+Diagramme!B$6/1000)*1000)</f>
        <v>83</v>
      </c>
      <c r="I187" s="32" t="n">
        <f aca="false">(0.601*Diagramme!B$7*(Diagramme!B$5/1000)^2*PI()/4*C186^2)</f>
        <v>3.01664304988939</v>
      </c>
      <c r="J187" s="30" t="n">
        <f aca="false">IF(Diagramme!C$9&lt;$A187,-9.81-(0.601*Diagramme!C$7*(Diagramme!C$5/1000)^2*PI()/4*K186^2)/N186*1000,(Diagramme!C$3/1000000-Diagramme!C$1/1000000)*Diagramme!C$2*100000/(Diagramme!C$3/1000000-Diagramme!C$1/1000000+$A187*(Diagramme!C$4/1000)^2*PI()/4)*(Diagramme!C$4/1000)^2*PI()/4/(Diagramme!C$8*1000*(Diagramme!C$1/1000000-$A187*(Diagramme!C$4/1000)^2*PI()/4)+Diagramme!C$6/1000)-9.81-(0.601*Diagramme!C$7*(Diagramme!C$5/1000)^2*PI()/4*K186^2)/N186*1000)</f>
        <v>-27.7246756754099</v>
      </c>
      <c r="K187" s="30" t="n">
        <f aca="false">IF((K186^2+2*J187*($A187-$A186))&lt;0,0,SQRT(K186^2+2*J187*($A187-$A186)))</f>
        <v>35.0706235996298</v>
      </c>
      <c r="L187" s="30" t="n">
        <f aca="false">(L186+1000*2*($A187-$A186)/(K187+L186))</f>
        <v>70.5235425105955</v>
      </c>
      <c r="M187" s="31" t="n">
        <f aca="false">IF(J187=-9.81,0,(Diagramme!C$3/1000000-Diagramme!C$1/1000000)*Diagramme!C$2*100000/(Diagramme!C$3/1000000-Diagramme!C$1/1000000+$A187*(Diagramme!C$4/1000)^2*PI()/4)/100000)</f>
        <v>2.59875551723188</v>
      </c>
      <c r="N187" s="30" t="n">
        <f aca="false">IF(J187&lt;0,Diagramme!C$6,(Diagramme!C$8*1000*(Diagramme!C$1/1000000-$A187*(Diagramme!C$4/1000)^2*PI()/4)+Diagramme!C$6/1000)*1000)</f>
        <v>83</v>
      </c>
      <c r="O187" s="32" t="n">
        <f aca="false">(0.601*Diagramme!C$7*(Diagramme!C$5/1000)^2*PI()/4*K186^2)</f>
        <v>1.48691808105902</v>
      </c>
      <c r="P187" s="30" t="n">
        <f aca="false">IF(Diagramme!D$9&lt;$A187,-9.81-(0.601*Diagramme!D$7*(Diagramme!D$5/1000)^2*PI()/4*Q186^2)/T186*1000,(Diagramme!D$3/1000000-Diagramme!D$1/1000000)*Diagramme!D$2*100000/(Diagramme!D$3/1000000-Diagramme!D$1/1000000+$A187*(Diagramme!D$4/1000)^2*PI()/4)*(Diagramme!D$4/1000)^2*PI()/4/(Diagramme!D$8*1000*(Diagramme!D$1/1000000-$A187*(Diagramme!D$4/1000)^2*PI()/4)+Diagramme!D$6/1000)-9.81-(0.601*Diagramme!D$7*(Diagramme!D$5/1000)^2*PI()/4*Q186^2)/T186*1000)</f>
        <v>-59.0157894841952</v>
      </c>
      <c r="Q187" s="30" t="n">
        <f aca="false">IF((Q186^2+2*P187*($A187-$A186))&lt;0,0,SQRT(Q186^2+2*P187*($A187-$A186)))</f>
        <v>51.4822638936342</v>
      </c>
      <c r="R187" s="30" t="n">
        <f aca="false">(R186+1000*2*($A187-$A186)/(Q187+R186))</f>
        <v>66.855451344197</v>
      </c>
      <c r="S187" s="31" t="n">
        <f aca="false">IF(P187=-9.81,0,(Diagramme!D$3/1000000-Diagramme!D$1/1000000)*Diagramme!D$2*100000/(Diagramme!D$3/1000000-Diagramme!D$1/1000000+$A187*(Diagramme!D$4/1000)^2*PI()/4)/100000)</f>
        <v>6.43700005911978</v>
      </c>
      <c r="T187" s="30" t="n">
        <f aca="false">IF(P187&lt;0,Diagramme!D$6,(Diagramme!D$8*1000*(Diagramme!D$1/1000000-$A187*(Diagramme!D$4/1000)^2*PI()/4)+Diagramme!D$6/1000)*1000)</f>
        <v>110</v>
      </c>
      <c r="U187" s="32" t="n">
        <f aca="false">(0.601*Diagramme!D$7*(Diagramme!D$5/1000)^2*PI()/4*Q186^2)</f>
        <v>5.41263684326148</v>
      </c>
      <c r="V187" s="30" t="n">
        <f aca="false">IF(Diagramme!E$9&lt;$A187,-9.81-(0.601*Diagramme!E$7*(Diagramme!E$5/1000)^2*PI()/4*W186^2)/Z186*1000,(Diagramme!E$3/1000000-Diagramme!E$1/1000000)*Diagramme!E$2*100000/(Diagramme!E$3/1000000-Diagramme!E$1/1000000+$A187*(Diagramme!E$4/1000)^2*PI()/4)*(Diagramme!E$4/1000)^2*PI()/4/(Diagramme!E$8*1000*(Diagramme!E$1/1000000-$A187*(Diagramme!E$4/1000)^2*PI()/4)+Diagramme!E$6/1000)-9.81-(0.601*Diagramme!E$7*(Diagramme!E$5/1000)^2*PI()/4*W186^2)/Z186*1000)</f>
        <v>-34.083660985278</v>
      </c>
      <c r="W187" s="30" t="n">
        <f aca="false">IF((W186^2+2*V187*($A187-$A186))&lt;0,0,SQRT(W186^2+2*V187*($A187-$A186)))</f>
        <v>36.1576889318059</v>
      </c>
      <c r="X187" s="30" t="n">
        <f aca="false">(X186+1000*2*($A187-$A186)/(W187+X186))</f>
        <v>72.5432746217404</v>
      </c>
      <c r="Y187" s="31" t="n">
        <f aca="false">IF(V187=-9.81,0,(Diagramme!E$3/1000000-Diagramme!E$1/1000000)*Diagramme!E$2*100000/(Diagramme!E$3/1000000-Diagramme!E$1/1000000+$A187*(Diagramme!E$4/1000)^2*PI()/4)/100000)</f>
        <v>3.21850002955989</v>
      </c>
      <c r="Z187" s="30" t="n">
        <f aca="false">IF(V187&lt;0,Diagramme!E$6,(Diagramme!E$8*1000*(Diagramme!E$1/1000000-$A187*(Diagramme!E$4/1000)^2*PI()/4)+Diagramme!E$6/1000)*1000)</f>
        <v>110</v>
      </c>
      <c r="AA187" s="32" t="n">
        <f aca="false">(0.601*Diagramme!E$7*(Diagramme!E$5/1000)^2*PI()/4*W186^2)</f>
        <v>2.67010270838059</v>
      </c>
    </row>
    <row r="188" customFormat="false" ht="12.75" hidden="false" customHeight="false" outlineLevel="0" collapsed="false">
      <c r="A188" s="26" t="n">
        <f aca="false">A187+A$3</f>
        <v>1.86</v>
      </c>
      <c r="B188" s="30" t="n">
        <f aca="false">IF(Diagramme!B$9&lt;$A188,-9.81-(0.601*Diagramme!B$7*(Diagramme!B$5/1000)^2*PI()/4*C187^2)/H187*1000,(Diagramme!B$3/1000000-Diagramme!B$1/1000000)*Diagramme!B$2*100000/(Diagramme!B$3/1000000-Diagramme!B$1/1000000+$A188*(Diagramme!B$4/1000)^2*PI()/4)*(Diagramme!B$4/1000)^2*PI()/4/(Diagramme!B$8*1000*(Diagramme!B$1/1000000-$A188*(Diagramme!B$4/1000)^2*PI()/4)+Diagramme!B$6/1000)-9.81-(0.601*Diagramme!B$7*(Diagramme!B$5/1000)^2*PI()/4*C187^2)/H187*1000)</f>
        <v>-46.1416577100991</v>
      </c>
      <c r="C188" s="30" t="n">
        <f aca="false">IF((C187^2+2*B188*($A188-$A187))&lt;0,0,SQRT(C187^2+2*B188*($A188-$A187)))</f>
        <v>49.9458235347364</v>
      </c>
      <c r="D188" s="30" t="n">
        <f aca="false">0.98*SQRT(2*G188*100000/(Diagramme!$B$8*1000))</f>
        <v>31.5555542569599</v>
      </c>
      <c r="E188" s="30" t="str">
        <f aca="false">IF(D188&gt;C188,B188,"x")</f>
        <v>x</v>
      </c>
      <c r="F188" s="30" t="n">
        <f aca="false">(F187+1000*2*($A188-$A187)/(C188+F187))</f>
        <v>64.5624572852989</v>
      </c>
      <c r="G188" s="31" t="n">
        <f aca="false">IF(B188=-9.81,0,(Diagramme!B$3/1000000-Diagramme!B$1/1000000)*Diagramme!B$2*100000/(Diagramme!B$3/1000000-Diagramme!B$1/1000000+$A188*(Diagramme!B$4/1000)^2*PI()/4)/100000)</f>
        <v>5.18405354260693</v>
      </c>
      <c r="H188" s="30" t="n">
        <f aca="false">IF(B188&lt;0,Diagramme!B$6,(Diagramme!B$8*1000*(Diagramme!B$1/1000000-$A188*(Diagramme!B$4/1000)^2*PI()/4)+Diagramme!B$6/1000)*1000)</f>
        <v>83</v>
      </c>
      <c r="I188" s="32" t="n">
        <f aca="false">(0.601*Diagramme!B$7*(Diagramme!B$5/1000)^2*PI()/4*C187^2)</f>
        <v>3.01552758993822</v>
      </c>
      <c r="J188" s="30" t="n">
        <f aca="false">IF(Diagramme!C$9&lt;$A188,-9.81-(0.601*Diagramme!C$7*(Diagramme!C$5/1000)^2*PI()/4*K187^2)/N187*1000,(Diagramme!C$3/1000000-Diagramme!C$1/1000000)*Diagramme!C$2*100000/(Diagramme!C$3/1000000-Diagramme!C$1/1000000+$A188*(Diagramme!C$4/1000)^2*PI()/4)*(Diagramme!C$4/1000)^2*PI()/4/(Diagramme!C$8*1000*(Diagramme!C$1/1000000-$A188*(Diagramme!C$4/1000)^2*PI()/4)+Diagramme!C$6/1000)-9.81-(0.601*Diagramme!C$7*(Diagramme!C$5/1000)^2*PI()/4*K187^2)/N187*1000)</f>
        <v>-27.7166029032318</v>
      </c>
      <c r="K188" s="30" t="n">
        <f aca="false">IF((K187^2+2*J188*($A188-$A187))&lt;0,0,SQRT(K187^2+2*J188*($A188-$A187)))</f>
        <v>35.0627196265328</v>
      </c>
      <c r="L188" s="30" t="n">
        <f aca="false">(L187+1000*2*($A188-$A187)/(K188+L187))</f>
        <v>70.7129610920964</v>
      </c>
      <c r="M188" s="31" t="n">
        <f aca="false">IF(J188=-9.81,0,(Diagramme!C$3/1000000-Diagramme!C$1/1000000)*Diagramme!C$2*100000/(Diagramme!C$3/1000000-Diagramme!C$1/1000000+$A188*(Diagramme!C$4/1000)^2*PI()/4)/100000)</f>
        <v>2.59202677130347</v>
      </c>
      <c r="N188" s="30" t="n">
        <f aca="false">IF(J188&lt;0,Diagramme!C$6,(Diagramme!C$8*1000*(Diagramme!C$1/1000000-$A188*(Diagramme!C$4/1000)^2*PI()/4)+Diagramme!C$6/1000)*1000)</f>
        <v>83</v>
      </c>
      <c r="O188" s="32" t="n">
        <f aca="false">(0.601*Diagramme!C$7*(Diagramme!C$5/1000)^2*PI()/4*K187^2)</f>
        <v>1.48624804096824</v>
      </c>
      <c r="P188" s="30" t="n">
        <f aca="false">IF(Diagramme!D$9&lt;$A188,-9.81-(0.601*Diagramme!D$7*(Diagramme!D$5/1000)^2*PI()/4*Q187^2)/T187*1000,(Diagramme!D$3/1000000-Diagramme!D$1/1000000)*Diagramme!D$2*100000/(Diagramme!D$3/1000000-Diagramme!D$1/1000000+$A188*(Diagramme!D$4/1000)^2*PI()/4)*(Diagramme!D$4/1000)^2*PI()/4/(Diagramme!D$8*1000*(Diagramme!D$1/1000000-$A188*(Diagramme!D$4/1000)^2*PI()/4)+Diagramme!D$6/1000)-9.81-(0.601*Diagramme!D$7*(Diagramme!D$5/1000)^2*PI()/4*Q187^2)/T187*1000)</f>
        <v>-58.9938863740767</v>
      </c>
      <c r="Q188" s="30" t="n">
        <f aca="false">IF((Q187^2+2*P188*($A188-$A187))&lt;0,0,SQRT(Q187^2+2*P188*($A188-$A187)))</f>
        <v>51.4708035480923</v>
      </c>
      <c r="R188" s="30" t="n">
        <f aca="false">(R187+1000*2*($A188-$A187)/(Q188+R187))</f>
        <v>67.0244755393615</v>
      </c>
      <c r="S188" s="31" t="n">
        <f aca="false">IF(P188=-9.81,0,(Diagramme!D$3/1000000-Diagramme!D$1/1000000)*Diagramme!D$2*100000/(Diagramme!D$3/1000000-Diagramme!D$1/1000000+$A188*(Diagramme!D$4/1000)^2*PI()/4)/100000)</f>
        <v>6.42462657581717</v>
      </c>
      <c r="T188" s="30" t="n">
        <f aca="false">IF(P188&lt;0,Diagramme!D$6,(Diagramme!D$8*1000*(Diagramme!D$1/1000000-$A188*(Diagramme!D$4/1000)^2*PI()/4)+Diagramme!D$6/1000)*1000)</f>
        <v>110</v>
      </c>
      <c r="U188" s="32" t="n">
        <f aca="false">(0.601*Diagramme!D$7*(Diagramme!D$5/1000)^2*PI()/4*Q187^2)</f>
        <v>5.41022750114843</v>
      </c>
      <c r="V188" s="30" t="n">
        <f aca="false">IF(Diagramme!E$9&lt;$A188,-9.81-(0.601*Diagramme!E$7*(Diagramme!E$5/1000)^2*PI()/4*W187^2)/Z187*1000,(Diagramme!E$3/1000000-Diagramme!E$1/1000000)*Diagramme!E$2*100000/(Diagramme!E$3/1000000-Diagramme!E$1/1000000+$A188*(Diagramme!E$4/1000)^2*PI()/4)*(Diagramme!E$4/1000)^2*PI()/4/(Diagramme!E$8*1000*(Diagramme!E$1/1000000-$A188*(Diagramme!E$4/1000)^2*PI()/4)+Diagramme!E$6/1000)-9.81-(0.601*Diagramme!E$7*(Diagramme!E$5/1000)^2*PI()/4*W187^2)/Z187*1000)</f>
        <v>-34.0710111811099</v>
      </c>
      <c r="W188" s="30" t="n">
        <f aca="false">IF((W187^2+2*V188*($A188-$A187))&lt;0,0,SQRT(W187^2+2*V188*($A188-$A187)))</f>
        <v>36.1482648085024</v>
      </c>
      <c r="X188" s="30" t="n">
        <f aca="false">(X187+1000*2*($A188-$A187)/(W188+X187))</f>
        <v>72.7272815840563</v>
      </c>
      <c r="Y188" s="31" t="n">
        <f aca="false">IF(V188=-9.81,0,(Diagramme!E$3/1000000-Diagramme!E$1/1000000)*Diagramme!E$2*100000/(Diagramme!E$3/1000000-Diagramme!E$1/1000000+$A188*(Diagramme!E$4/1000)^2*PI()/4)/100000)</f>
        <v>3.21231328790859</v>
      </c>
      <c r="Z188" s="30" t="n">
        <f aca="false">IF(V188&lt;0,Diagramme!E$6,(Diagramme!E$8*1000*(Diagramme!E$1/1000000-$A188*(Diagramme!E$4/1000)^2*PI()/4)+Diagramme!E$6/1000)*1000)</f>
        <v>110</v>
      </c>
      <c r="AA188" s="32" t="n">
        <f aca="false">(0.601*Diagramme!E$7*(Diagramme!E$5/1000)^2*PI()/4*W187^2)</f>
        <v>2.66871122992209</v>
      </c>
    </row>
    <row r="189" customFormat="false" ht="12.75" hidden="false" customHeight="false" outlineLevel="0" collapsed="false">
      <c r="A189" s="26" t="n">
        <f aca="false">A188+A$3</f>
        <v>1.87</v>
      </c>
      <c r="B189" s="30" t="n">
        <f aca="false">IF(Diagramme!B$9&lt;$A189,-9.81-(0.601*Diagramme!B$7*(Diagramme!B$5/1000)^2*PI()/4*C188^2)/H188*1000,(Diagramme!B$3/1000000-Diagramme!B$1/1000000)*Diagramme!B$2*100000/(Diagramme!B$3/1000000-Diagramme!B$1/1000000+$A189*(Diagramme!B$4/1000)^2*PI()/4)*(Diagramme!B$4/1000)^2*PI()/4/(Diagramme!B$8*1000*(Diagramme!B$1/1000000-$A189*(Diagramme!B$4/1000)^2*PI()/4)+Diagramme!B$6/1000)-9.81-(0.601*Diagramme!B$7*(Diagramme!B$5/1000)^2*PI()/4*C188^2)/H188*1000)</f>
        <v>-46.1282223467796</v>
      </c>
      <c r="C189" s="30" t="n">
        <f aca="false">IF((C188^2+2*B189*($A189-$A188))&lt;0,0,SQRT(C188^2+2*B189*($A189-$A188)))</f>
        <v>49.9365870291122</v>
      </c>
      <c r="D189" s="30" t="n">
        <f aca="false">0.98*SQRT(2*G189*100000/(Diagramme!$B$8*1000))</f>
        <v>31.5147813046287</v>
      </c>
      <c r="E189" s="30" t="str">
        <f aca="false">IF(D189&gt;C189,B189,"x")</f>
        <v>x</v>
      </c>
      <c r="F189" s="30" t="n">
        <f aca="false">(F188+1000*2*($A189-$A188)/(C189+F188))</f>
        <v>64.7371312323153</v>
      </c>
      <c r="G189" s="31" t="n">
        <f aca="false">IF(B189=-9.81,0,(Diagramme!B$3/1000000-Diagramme!B$1/1000000)*Diagramme!B$2*100000/(Diagramme!B$3/1000000-Diagramme!B$1/1000000+$A189*(Diagramme!B$4/1000)^2*PI()/4)/100000)</f>
        <v>5.17066555955108</v>
      </c>
      <c r="H189" s="30" t="n">
        <f aca="false">IF(B189&lt;0,Diagramme!B$6,(Diagramme!B$8*1000*(Diagramme!B$1/1000000-$A189*(Diagramme!B$4/1000)^2*PI()/4)+Diagramme!B$6/1000)*1000)</f>
        <v>83</v>
      </c>
      <c r="I189" s="32" t="n">
        <f aca="false">(0.601*Diagramme!B$7*(Diagramme!B$5/1000)^2*PI()/4*C188^2)</f>
        <v>3.01441245478271</v>
      </c>
      <c r="J189" s="30" t="n">
        <f aca="false">IF(Diagramme!C$9&lt;$A189,-9.81-(0.601*Diagramme!C$7*(Diagramme!C$5/1000)^2*PI()/4*K188^2)/N188*1000,(Diagramme!C$3/1000000-Diagramme!C$1/1000000)*Diagramme!C$2*100000/(Diagramme!C$3/1000000-Diagramme!C$1/1000000+$A189*(Diagramme!C$4/1000)^2*PI()/4)*(Diagramme!C$4/1000)^2*PI()/4/(Diagramme!C$8*1000*(Diagramme!C$1/1000000-$A189*(Diagramme!C$4/1000)^2*PI()/4)+Diagramme!C$6/1000)-9.81-(0.601*Diagramme!C$7*(Diagramme!C$5/1000)^2*PI()/4*K188^2)/N188*1000)</f>
        <v>-27.7085324816547</v>
      </c>
      <c r="K189" s="30" t="n">
        <f aca="false">IF((K188^2+2*J189*($A189-$A188))&lt;0,0,SQRT(K188^2+2*J189*($A189-$A188)))</f>
        <v>35.0548161735191</v>
      </c>
      <c r="L189" s="30" t="n">
        <f aca="false">(L188+1000*2*($A189-$A188)/(K189+L188))</f>
        <v>70.9020545997512</v>
      </c>
      <c r="M189" s="31" t="n">
        <f aca="false">IF(J189=-9.81,0,(Diagramme!C$3/1000000-Diagramme!C$1/1000000)*Diagramme!C$2*100000/(Diagramme!C$3/1000000-Diagramme!C$1/1000000+$A189*(Diagramme!C$4/1000)^2*PI()/4)/100000)</f>
        <v>2.58533277977554</v>
      </c>
      <c r="N189" s="30" t="n">
        <f aca="false">IF(J189&lt;0,Diagramme!C$6,(Diagramme!C$8*1000*(Diagramme!C$1/1000000-$A189*(Diagramme!C$4/1000)^2*PI()/4)+Diagramme!C$6/1000)*1000)</f>
        <v>83</v>
      </c>
      <c r="O189" s="32" t="n">
        <f aca="false">(0.601*Diagramme!C$7*(Diagramme!C$5/1000)^2*PI()/4*K188^2)</f>
        <v>1.48557819597734</v>
      </c>
      <c r="P189" s="30" t="n">
        <f aca="false">IF(Diagramme!D$9&lt;$A189,-9.81-(0.601*Diagramme!D$7*(Diagramme!D$5/1000)^2*PI()/4*Q188^2)/T188*1000,(Diagramme!D$3/1000000-Diagramme!D$1/1000000)*Diagramme!D$2*100000/(Diagramme!D$3/1000000-Diagramme!D$1/1000000+$A189*(Diagramme!D$4/1000)^2*PI()/4)*(Diagramme!D$4/1000)^2*PI()/4/(Diagramme!D$8*1000*(Diagramme!D$1/1000000-$A189*(Diagramme!D$4/1000)^2*PI()/4)+Diagramme!D$6/1000)-9.81-(0.601*Diagramme!D$7*(Diagramme!D$5/1000)^2*PI()/4*Q188^2)/T188*1000)</f>
        <v>-58.9719913930746</v>
      </c>
      <c r="Q189" s="30" t="n">
        <f aca="false">IF((Q188^2+2*P189*($A189-$A188))&lt;0,0,SQRT(Q188^2+2*P189*($A189-$A188)))</f>
        <v>51.4593449050651</v>
      </c>
      <c r="R189" s="30" t="n">
        <f aca="false">(R188+1000*2*($A189-$A188)/(Q189+R188))</f>
        <v>67.1932749579233</v>
      </c>
      <c r="S189" s="31" t="n">
        <f aca="false">IF(P189=-9.81,0,(Diagramme!D$3/1000000-Diagramme!D$1/1000000)*Diagramme!D$2*100000/(Diagramme!D$3/1000000-Diagramme!D$1/1000000+$A189*(Diagramme!D$4/1000)^2*PI()/4)/100000)</f>
        <v>6.41230057095198</v>
      </c>
      <c r="T189" s="30" t="n">
        <f aca="false">IF(P189&lt;0,Diagramme!D$6,(Diagramme!D$8*1000*(Diagramme!D$1/1000000-$A189*(Diagramme!D$4/1000)^2*PI()/4)+Diagramme!D$6/1000)*1000)</f>
        <v>110</v>
      </c>
      <c r="U189" s="32" t="n">
        <f aca="false">(0.601*Diagramme!D$7*(Diagramme!D$5/1000)^2*PI()/4*Q188^2)</f>
        <v>5.40781905323821</v>
      </c>
      <c r="V189" s="30" t="n">
        <f aca="false">IF(Diagramme!E$9&lt;$A189,-9.81-(0.601*Diagramme!E$7*(Diagramme!E$5/1000)^2*PI()/4*W188^2)/Z188*1000,(Diagramme!E$3/1000000-Diagramme!E$1/1000000)*Diagramme!E$2*100000/(Diagramme!E$3/1000000-Diagramme!E$1/1000000+$A189*(Diagramme!E$4/1000)^2*PI()/4)*(Diagramme!E$4/1000)^2*PI()/4/(Diagramme!E$8*1000*(Diagramme!E$1/1000000-$A189*(Diagramme!E$4/1000)^2*PI()/4)+Diagramme!E$6/1000)-9.81-(0.601*Diagramme!E$7*(Diagramme!E$5/1000)^2*PI()/4*W188^2)/Z188*1000)</f>
        <v>-34.0583660717879</v>
      </c>
      <c r="W189" s="30" t="n">
        <f aca="false">IF((W188^2+2*V189*($A189-$A188))&lt;0,0,SQRT(W188^2+2*V189*($A189-$A188)))</f>
        <v>36.1388417266544</v>
      </c>
      <c r="X189" s="30" t="n">
        <f aca="false">(X188+1000*2*($A189-$A188)/(W189+X188))</f>
        <v>72.9109934623871</v>
      </c>
      <c r="Y189" s="31" t="n">
        <f aca="false">IF(V189=-9.81,0,(Diagramme!E$3/1000000-Diagramme!E$1/1000000)*Diagramme!E$2*100000/(Diagramme!E$3/1000000-Diagramme!E$1/1000000+$A189*(Diagramme!E$4/1000)^2*PI()/4)/100000)</f>
        <v>3.20615028547599</v>
      </c>
      <c r="Z189" s="30" t="n">
        <f aca="false">IF(V189&lt;0,Diagramme!E$6,(Diagramme!E$8*1000*(Diagramme!E$1/1000000-$A189*(Diagramme!E$4/1000)^2*PI()/4)+Diagramme!E$6/1000)*1000)</f>
        <v>110</v>
      </c>
      <c r="AA189" s="32" t="n">
        <f aca="false">(0.601*Diagramme!E$7*(Diagramme!E$5/1000)^2*PI()/4*W188^2)</f>
        <v>2.66732026789667</v>
      </c>
    </row>
    <row r="190" customFormat="false" ht="12.75" hidden="false" customHeight="false" outlineLevel="0" collapsed="false">
      <c r="A190" s="26" t="n">
        <f aca="false">A189+A$3</f>
        <v>1.88</v>
      </c>
      <c r="B190" s="30" t="n">
        <f aca="false">IF(Diagramme!B$9&lt;$A190,-9.81-(0.601*Diagramme!B$7*(Diagramme!B$5/1000)^2*PI()/4*C189^2)/H189*1000,(Diagramme!B$3/1000000-Diagramme!B$1/1000000)*Diagramme!B$2*100000/(Diagramme!B$3/1000000-Diagramme!B$1/1000000+$A190*(Diagramme!B$4/1000)^2*PI()/4)*(Diagramme!B$4/1000)^2*PI()/4/(Diagramme!B$8*1000*(Diagramme!B$1/1000000-$A190*(Diagramme!B$4/1000)^2*PI()/4)+Diagramme!B$6/1000)-9.81-(0.601*Diagramme!B$7*(Diagramme!B$5/1000)^2*PI()/4*C189^2)/H189*1000)</f>
        <v>-46.1147908955213</v>
      </c>
      <c r="C190" s="30" t="n">
        <f aca="false">IF((C189^2+2*B190*($A190-$A189))&lt;0,0,SQRT(C189^2+2*B190*($A190-$A189)))</f>
        <v>49.9273515049435</v>
      </c>
      <c r="D190" s="30" t="n">
        <f aca="false">0.98*SQRT(2*G190*100000/(Diagramme!$B$8*1000))</f>
        <v>31.4741659932405</v>
      </c>
      <c r="E190" s="30" t="str">
        <f aca="false">IF(D190&gt;C190,B190,"x")</f>
        <v>x</v>
      </c>
      <c r="F190" s="30" t="n">
        <f aca="false">(F189+1000*2*($A190-$A189)/(C190+F189))</f>
        <v>64.9115531589883</v>
      </c>
      <c r="G190" s="31" t="n">
        <f aca="false">IF(B190=-9.81,0,(Diagramme!B$3/1000000-Diagramme!B$1/1000000)*Diagramme!B$2*100000/(Diagramme!B$3/1000000-Diagramme!B$1/1000000+$A190*(Diagramme!B$4/1000)^2*PI()/4)/100000)</f>
        <v>5.15734654815731</v>
      </c>
      <c r="H190" s="30" t="n">
        <f aca="false">IF(B190&lt;0,Diagramme!B$6,(Diagramme!B$8*1000*(Diagramme!B$1/1000000-$A190*(Diagramme!B$4/1000)^2*PI()/4)+Diagramme!B$6/1000)*1000)</f>
        <v>83</v>
      </c>
      <c r="I190" s="32" t="n">
        <f aca="false">(0.601*Diagramme!B$7*(Diagramme!B$5/1000)^2*PI()/4*C189^2)</f>
        <v>3.01329764432827</v>
      </c>
      <c r="J190" s="30" t="n">
        <f aca="false">IF(Diagramme!C$9&lt;$A190,-9.81-(0.601*Diagramme!C$7*(Diagramme!C$5/1000)^2*PI()/4*K189^2)/N189*1000,(Diagramme!C$3/1000000-Diagramme!C$1/1000000)*Diagramme!C$2*100000/(Diagramme!C$3/1000000-Diagramme!C$1/1000000+$A190*(Diagramme!C$4/1000)^2*PI()/4)*(Diagramme!C$4/1000)^2*PI()/4/(Diagramme!C$8*1000*(Diagramme!C$1/1000000-$A190*(Diagramme!C$4/1000)^2*PI()/4)+Diagramme!C$6/1000)-9.81-(0.601*Diagramme!C$7*(Diagramme!C$5/1000)^2*PI()/4*K189^2)/N189*1000)</f>
        <v>-27.7004644099941</v>
      </c>
      <c r="K190" s="30" t="n">
        <f aca="false">IF((K189^2+2*J190*($A190-$A189))&lt;0,0,SQRT(K189^2+2*J190*($A190-$A189)))</f>
        <v>35.04691324027</v>
      </c>
      <c r="L190" s="30" t="n">
        <f aca="false">(L189+1000*2*($A190-$A189)/(K190+L189))</f>
        <v>71.0908247256688</v>
      </c>
      <c r="M190" s="31" t="n">
        <f aca="false">IF(J190=-9.81,0,(Diagramme!C$3/1000000-Diagramme!C$1/1000000)*Diagramme!C$2*100000/(Diagramme!C$3/1000000-Diagramme!C$1/1000000+$A190*(Diagramme!C$4/1000)^2*PI()/4)/100000)</f>
        <v>2.57867327407866</v>
      </c>
      <c r="N190" s="30" t="n">
        <f aca="false">IF(J190&lt;0,Diagramme!C$6,(Diagramme!C$8*1000*(Diagramme!C$1/1000000-$A190*(Diagramme!C$4/1000)^2*PI()/4)+Diagramme!C$6/1000)*1000)</f>
        <v>83</v>
      </c>
      <c r="O190" s="32" t="n">
        <f aca="false">(0.601*Diagramme!C$7*(Diagramme!C$5/1000)^2*PI()/4*K189^2)</f>
        <v>1.48490854602951</v>
      </c>
      <c r="P190" s="30" t="n">
        <f aca="false">IF(Diagramme!D$9&lt;$A190,-9.81-(0.601*Diagramme!D$7*(Diagramme!D$5/1000)^2*PI()/4*Q189^2)/T189*1000,(Diagramme!D$3/1000000-Diagramme!D$1/1000000)*Diagramme!D$2*100000/(Diagramme!D$3/1000000-Diagramme!D$1/1000000+$A190*(Diagramme!D$4/1000)^2*PI()/4)*(Diagramme!D$4/1000)^2*PI()/4/(Diagramme!D$8*1000*(Diagramme!D$1/1000000-$A190*(Diagramme!D$4/1000)^2*PI()/4)+Diagramme!D$6/1000)-9.81-(0.601*Diagramme!D$7*(Diagramme!D$5/1000)^2*PI()/4*Q189^2)/T189*1000)</f>
        <v>-58.9501045381722</v>
      </c>
      <c r="Q190" s="30" t="n">
        <f aca="false">IF((Q189^2+2*P190*($A190-$A189))&lt;0,0,SQRT(Q189^2+2*P190*($A190-$A189)))</f>
        <v>51.4478879641107</v>
      </c>
      <c r="R190" s="30" t="n">
        <f aca="false">(R189+1000*2*($A190-$A189)/(Q190+R189))</f>
        <v>67.361850513889</v>
      </c>
      <c r="S190" s="31" t="n">
        <f aca="false">IF(P190=-9.81,0,(Diagramme!D$3/1000000-Diagramme!D$1/1000000)*Diagramme!D$2*100000/(Diagramme!D$3/1000000-Diagramme!D$1/1000000+$A190*(Diagramme!D$4/1000)^2*PI()/4)/100000)</f>
        <v>6.40002177177738</v>
      </c>
      <c r="T190" s="30" t="n">
        <f aca="false">IF(P190&lt;0,Diagramme!D$6,(Diagramme!D$8*1000*(Diagramme!D$1/1000000-$A190*(Diagramme!D$4/1000)^2*PI()/4)+Diagramme!D$6/1000)*1000)</f>
        <v>110</v>
      </c>
      <c r="U190" s="32" t="n">
        <f aca="false">(0.601*Diagramme!D$7*(Diagramme!D$5/1000)^2*PI()/4*Q189^2)</f>
        <v>5.40541149919894</v>
      </c>
      <c r="V190" s="30" t="n">
        <f aca="false">IF(Diagramme!E$9&lt;$A190,-9.81-(0.601*Diagramme!E$7*(Diagramme!E$5/1000)^2*PI()/4*W189^2)/Z189*1000,(Diagramme!E$3/1000000-Diagramme!E$1/1000000)*Diagramme!E$2*100000/(Diagramme!E$3/1000000-Diagramme!E$1/1000000+$A190*(Diagramme!E$4/1000)^2*PI()/4)*(Diagramme!E$4/1000)^2*PI()/4/(Diagramme!E$8*1000*(Diagramme!E$1/1000000-$A190*(Diagramme!E$4/1000)^2*PI()/4)+Diagramme!E$6/1000)-9.81-(0.601*Diagramme!E$7*(Diagramme!E$5/1000)^2*PI()/4*W189^2)/Z189*1000)</f>
        <v>-34.0457256555696</v>
      </c>
      <c r="W190" s="30" t="n">
        <f aca="false">IF((W189^2+2*V190*($A190-$A189))&lt;0,0,SQRT(W189^2+2*V190*($A190-$A189)))</f>
        <v>36.1294196857778</v>
      </c>
      <c r="X190" s="30" t="n">
        <f aca="false">(X189+1000*2*($A190-$A189)/(W190+X189))</f>
        <v>73.0944116962562</v>
      </c>
      <c r="Y190" s="31" t="n">
        <f aca="false">IF(V190=-9.81,0,(Diagramme!E$3/1000000-Diagramme!E$1/1000000)*Diagramme!E$2*100000/(Diagramme!E$3/1000000-Diagramme!E$1/1000000+$A190*(Diagramme!E$4/1000)^2*PI()/4)/100000)</f>
        <v>3.20001088588869</v>
      </c>
      <c r="Z190" s="30" t="n">
        <f aca="false">IF(V190&lt;0,Diagramme!E$6,(Diagramme!E$8*1000*(Diagramme!E$1/1000000-$A190*(Diagramme!E$4/1000)^2*PI()/4)+Diagramme!E$6/1000)*1000)</f>
        <v>110</v>
      </c>
      <c r="AA190" s="32" t="n">
        <f aca="false">(0.601*Diagramme!E$7*(Diagramme!E$5/1000)^2*PI()/4*W189^2)</f>
        <v>2.66592982211266</v>
      </c>
    </row>
    <row r="191" customFormat="false" ht="12.75" hidden="false" customHeight="false" outlineLevel="0" collapsed="false">
      <c r="A191" s="26" t="n">
        <f aca="false">A190+A$3</f>
        <v>1.89</v>
      </c>
      <c r="B191" s="30" t="n">
        <f aca="false">IF(Diagramme!B$9&lt;$A191,-9.81-(0.601*Diagramme!B$7*(Diagramme!B$5/1000)^2*PI()/4*C190^2)/H190*1000,(Diagramme!B$3/1000000-Diagramme!B$1/1000000)*Diagramme!B$2*100000/(Diagramme!B$3/1000000-Diagramme!B$1/1000000+$A191*(Diagramme!B$4/1000)^2*PI()/4)*(Diagramme!B$4/1000)^2*PI()/4/(Diagramme!B$8*1000*(Diagramme!B$1/1000000-$A191*(Diagramme!B$4/1000)^2*PI()/4)+Diagramme!B$6/1000)-9.81-(0.601*Diagramme!B$7*(Diagramme!B$5/1000)^2*PI()/4*C190^2)/H190*1000)</f>
        <v>-46.101363355185</v>
      </c>
      <c r="C191" s="30" t="n">
        <f aca="false">IF((C190^2+2*B191*($A191-$A190))&lt;0,0,SQRT(C190^2+2*B191*($A191-$A190)))</f>
        <v>49.9181169619917</v>
      </c>
      <c r="D191" s="30" t="n">
        <f aca="false">0.98*SQRT(2*G191*100000/(Diagramme!$B$8*1000))</f>
        <v>31.4337073095917</v>
      </c>
      <c r="E191" s="30" t="str">
        <f aca="false">IF(D191&gt;C191,B191,"x")</f>
        <v>x</v>
      </c>
      <c r="F191" s="30" t="n">
        <f aca="false">(F190+1000*2*($A191-$A190)/(C191+F190))</f>
        <v>65.085724172272</v>
      </c>
      <c r="G191" s="31" t="n">
        <f aca="false">IF(B191=-9.81,0,(Diagramme!B$3/1000000-Diagramme!B$1/1000000)*Diagramme!B$2*100000/(Diagramme!B$3/1000000-Diagramme!B$1/1000000+$A191*(Diagramme!B$4/1000)^2*PI()/4)/100000)</f>
        <v>5.14409597680694</v>
      </c>
      <c r="H191" s="30" t="n">
        <f aca="false">IF(B191&lt;0,Diagramme!B$6,(Diagramme!B$8*1000*(Diagramme!B$1/1000000-$A191*(Diagramme!B$4/1000)^2*PI()/4)+Diagramme!B$6/1000)*1000)</f>
        <v>83</v>
      </c>
      <c r="I191" s="32" t="n">
        <f aca="false">(0.601*Diagramme!B$7*(Diagramme!B$5/1000)^2*PI()/4*C190^2)</f>
        <v>3.01218315848036</v>
      </c>
      <c r="J191" s="30" t="n">
        <f aca="false">IF(Diagramme!C$9&lt;$A191,-9.81-(0.601*Diagramme!C$7*(Diagramme!C$5/1000)^2*PI()/4*K190^2)/N190*1000,(Diagramme!C$3/1000000-Diagramme!C$1/1000000)*Diagramme!C$2*100000/(Diagramme!C$3/1000000-Diagramme!C$1/1000000+$A191*(Diagramme!C$4/1000)^2*PI()/4)*(Diagramme!C$4/1000)^2*PI()/4/(Diagramme!C$8*1000*(Diagramme!C$1/1000000-$A191*(Diagramme!C$4/1000)^2*PI()/4)+Diagramme!C$6/1000)-9.81-(0.601*Diagramme!C$7*(Diagramme!C$5/1000)^2*PI()/4*K190^2)/N190*1000)</f>
        <v>-27.6923986875659</v>
      </c>
      <c r="K191" s="30" t="n">
        <f aca="false">IF((K190^2+2*J191*($A191-$A190))&lt;0,0,SQRT(K190^2+2*J191*($A191-$A190)))</f>
        <v>35.0390108264669</v>
      </c>
      <c r="L191" s="30" t="n">
        <f aca="false">(L190+1000*2*($A191-$A190)/(K191+L190))</f>
        <v>71.2792731473209</v>
      </c>
      <c r="M191" s="31" t="n">
        <f aca="false">IF(J191=-9.81,0,(Diagramme!C$3/1000000-Diagramme!C$1/1000000)*Diagramme!C$2*100000/(Diagramme!C$3/1000000-Diagramme!C$1/1000000+$A191*(Diagramme!C$4/1000)^2*PI()/4)/100000)</f>
        <v>2.57204798840347</v>
      </c>
      <c r="N191" s="30" t="n">
        <f aca="false">IF(J191&lt;0,Diagramme!C$6,(Diagramme!C$8*1000*(Diagramme!C$1/1000000-$A191*(Diagramme!C$4/1000)^2*PI()/4)+Diagramme!C$6/1000)*1000)</f>
        <v>83</v>
      </c>
      <c r="O191" s="32" t="n">
        <f aca="false">(0.601*Diagramme!C$7*(Diagramme!C$5/1000)^2*PI()/4*K190^2)</f>
        <v>1.48423909106797</v>
      </c>
      <c r="P191" s="30" t="n">
        <f aca="false">IF(Diagramme!D$9&lt;$A191,-9.81-(0.601*Diagramme!D$7*(Diagramme!D$5/1000)^2*PI()/4*Q190^2)/T190*1000,(Diagramme!D$3/1000000-Diagramme!D$1/1000000)*Diagramme!D$2*100000/(Diagramme!D$3/1000000-Diagramme!D$1/1000000+$A191*(Diagramme!D$4/1000)^2*PI()/4)*(Diagramme!D$4/1000)^2*PI()/4/(Diagramme!D$8*1000*(Diagramme!D$1/1000000-$A191*(Diagramme!D$4/1000)^2*PI()/4)+Diagramme!D$6/1000)-9.81-(0.601*Diagramme!D$7*(Diagramme!D$5/1000)^2*PI()/4*Q190^2)/T190*1000)</f>
        <v>-58.9282258063533</v>
      </c>
      <c r="Q191" s="30" t="n">
        <f aca="false">IF((Q190^2+2*P191*($A191-$A190))&lt;0,0,SQRT(Q190^2+2*P191*($A191-$A190)))</f>
        <v>51.4364327247872</v>
      </c>
      <c r="R191" s="30" t="n">
        <f aca="false">(R190+1000*2*($A191-$A190)/(Q191+R190))</f>
        <v>67.5302031150778</v>
      </c>
      <c r="S191" s="31" t="n">
        <f aca="false">IF(P191=-9.81,0,(Diagramme!D$3/1000000-Diagramme!D$1/1000000)*Diagramme!D$2*100000/(Diagramme!D$3/1000000-Diagramme!D$1/1000000+$A191*(Diagramme!D$4/1000)^2*PI()/4)/100000)</f>
        <v>6.38778990763168</v>
      </c>
      <c r="T191" s="30" t="n">
        <f aca="false">IF(P191&lt;0,Diagramme!D$6,(Diagramme!D$8*1000*(Diagramme!D$1/1000000-$A191*(Diagramme!D$4/1000)^2*PI()/4)+Diagramme!D$6/1000)*1000)</f>
        <v>110</v>
      </c>
      <c r="U191" s="32" t="n">
        <f aca="false">(0.601*Diagramme!D$7*(Diagramme!D$5/1000)^2*PI()/4*Q190^2)</f>
        <v>5.40300483869887</v>
      </c>
      <c r="V191" s="30" t="n">
        <f aca="false">IF(Diagramme!E$9&lt;$A191,-9.81-(0.601*Diagramme!E$7*(Diagramme!E$5/1000)^2*PI()/4*W190^2)/Z190*1000,(Diagramme!E$3/1000000-Diagramme!E$1/1000000)*Diagramme!E$2*100000/(Diagramme!E$3/1000000-Diagramme!E$1/1000000+$A191*(Diagramme!E$4/1000)^2*PI()/4)*(Diagramme!E$4/1000)^2*PI()/4/(Diagramme!E$8*1000*(Diagramme!E$1/1000000-$A191*(Diagramme!E$4/1000)^2*PI()/4)+Diagramme!E$6/1000)-9.81-(0.601*Diagramme!E$7*(Diagramme!E$5/1000)^2*PI()/4*W190^2)/Z190*1000)</f>
        <v>-34.0330899307133</v>
      </c>
      <c r="W191" s="30" t="n">
        <f aca="false">IF((W190^2+2*V191*($A191-$A190))&lt;0,0,SQRT(W190^2+2*V191*($A191-$A190)))</f>
        <v>36.1199986853883</v>
      </c>
      <c r="X191" s="30" t="n">
        <f aca="false">(X190+1000*2*($A191-$A190)/(W191+X190))</f>
        <v>73.2775377135108</v>
      </c>
      <c r="Y191" s="31" t="n">
        <f aca="false">IF(V191=-9.81,0,(Diagramme!E$3/1000000-Diagramme!E$1/1000000)*Diagramme!E$2*100000/(Diagramme!E$3/1000000-Diagramme!E$1/1000000+$A191*(Diagramme!E$4/1000)^2*PI()/4)/100000)</f>
        <v>3.19389495381584</v>
      </c>
      <c r="Z191" s="30" t="n">
        <f aca="false">IF(V191&lt;0,Diagramme!E$6,(Diagramme!E$8*1000*(Diagramme!E$1/1000000-$A191*(Diagramme!E$4/1000)^2*PI()/4)+Diagramme!E$6/1000)*1000)</f>
        <v>110</v>
      </c>
      <c r="AA191" s="32" t="n">
        <f aca="false">(0.601*Diagramme!E$7*(Diagramme!E$5/1000)^2*PI()/4*W190^2)</f>
        <v>2.66453989237846</v>
      </c>
    </row>
    <row r="192" customFormat="false" ht="12.75" hidden="false" customHeight="false" outlineLevel="0" collapsed="false">
      <c r="A192" s="26" t="n">
        <f aca="false">A191+A$3</f>
        <v>1.9</v>
      </c>
      <c r="B192" s="30" t="n">
        <f aca="false">IF(Diagramme!B$9&lt;$A192,-9.81-(0.601*Diagramme!B$7*(Diagramme!B$5/1000)^2*PI()/4*C191^2)/H191*1000,(Diagramme!B$3/1000000-Diagramme!B$1/1000000)*Diagramme!B$2*100000/(Diagramme!B$3/1000000-Diagramme!B$1/1000000+$A192*(Diagramme!B$4/1000)^2*PI()/4)*(Diagramme!B$4/1000)^2*PI()/4/(Diagramme!B$8*1000*(Diagramme!B$1/1000000-$A192*(Diagramme!B$4/1000)^2*PI()/4)+Diagramme!B$6/1000)-9.81-(0.601*Diagramme!B$7*(Diagramme!B$5/1000)^2*PI()/4*C191^2)/H191*1000)</f>
        <v>-46.0879397246321</v>
      </c>
      <c r="C192" s="30" t="n">
        <f aca="false">IF((C191^2+2*B192*($A192-$A191))&lt;0,0,SQRT(C191^2+2*B192*($A192-$A191)))</f>
        <v>49.908883400018</v>
      </c>
      <c r="D192" s="30" t="n">
        <f aca="false">0.98*SQRT(2*G192*100000/(Diagramme!$B$8*1000))</f>
        <v>31.3934042495721</v>
      </c>
      <c r="E192" s="30" t="str">
        <f aca="false">IF(D192&gt;C192,B192,"x")</f>
        <v>x</v>
      </c>
      <c r="F192" s="30" t="n">
        <f aca="false">(F191+1000*2*($A192-$A191)/(C192+F191))</f>
        <v>65.2596453710328</v>
      </c>
      <c r="G192" s="31" t="n">
        <f aca="false">IF(B192=-9.81,0,(Diagramme!B$3/1000000-Diagramme!B$1/1000000)*Diagramme!B$2*100000/(Diagramme!B$3/1000000-Diagramme!B$1/1000000+$A192*(Diagramme!B$4/1000)^2*PI()/4)/100000)</f>
        <v>5.13091331933076</v>
      </c>
      <c r="H192" s="30" t="n">
        <f aca="false">IF(B192&lt;0,Diagramme!B$6,(Diagramme!B$8*1000*(Diagramme!B$1/1000000-$A192*(Diagramme!B$4/1000)^2*PI()/4)+Diagramme!B$6/1000)*1000)</f>
        <v>83</v>
      </c>
      <c r="I192" s="32" t="n">
        <f aca="false">(0.601*Diagramme!B$7*(Diagramme!B$5/1000)^2*PI()/4*C191^2)</f>
        <v>3.01106899714446</v>
      </c>
      <c r="J192" s="30" t="n">
        <f aca="false">IF(Diagramme!C$9&lt;$A192,-9.81-(0.601*Diagramme!C$7*(Diagramme!C$5/1000)^2*PI()/4*K191^2)/N191*1000,(Diagramme!C$3/1000000-Diagramme!C$1/1000000)*Diagramme!C$2*100000/(Diagramme!C$3/1000000-Diagramme!C$1/1000000+$A192*(Diagramme!C$4/1000)^2*PI()/4)*(Diagramme!C$4/1000)^2*PI()/4/(Diagramme!C$8*1000*(Diagramme!C$1/1000000-$A192*(Diagramme!C$4/1000)^2*PI()/4)+Diagramme!C$6/1000)-9.81-(0.601*Diagramme!C$7*(Diagramme!C$5/1000)^2*PI()/4*K191^2)/N191*1000)</f>
        <v>-27.684335313686</v>
      </c>
      <c r="K192" s="30" t="n">
        <f aca="false">IF((K191^2+2*J192*($A192-$A191))&lt;0,0,SQRT(K191^2+2*J192*($A192-$A191)))</f>
        <v>35.0311089317908</v>
      </c>
      <c r="L192" s="30" t="n">
        <f aca="false">(L191+1000*2*($A192-$A191)/(K192+L191))</f>
        <v>71.4674015277186</v>
      </c>
      <c r="M192" s="31" t="n">
        <f aca="false">IF(J192=-9.81,0,(Diagramme!C$3/1000000-Diagramme!C$1/1000000)*Diagramme!C$2*100000/(Diagramme!C$3/1000000-Diagramme!C$1/1000000+$A192*(Diagramme!C$4/1000)^2*PI()/4)/100000)</f>
        <v>2.56545665966538</v>
      </c>
      <c r="N192" s="30" t="n">
        <f aca="false">IF(J192&lt;0,Diagramme!C$6,(Diagramme!C$8*1000*(Diagramme!C$1/1000000-$A192*(Diagramme!C$4/1000)^2*PI()/4)+Diagramme!C$6/1000)*1000)</f>
        <v>83</v>
      </c>
      <c r="O192" s="32" t="n">
        <f aca="false">(0.601*Diagramme!C$7*(Diagramme!C$5/1000)^2*PI()/4*K191^2)</f>
        <v>1.48356983103594</v>
      </c>
      <c r="P192" s="30" t="n">
        <f aca="false">IF(Diagramme!D$9&lt;$A192,-9.81-(0.601*Diagramme!D$7*(Diagramme!D$5/1000)^2*PI()/4*Q191^2)/T191*1000,(Diagramme!D$3/1000000-Diagramme!D$1/1000000)*Diagramme!D$2*100000/(Diagramme!D$3/1000000-Diagramme!D$1/1000000+$A192*(Diagramme!D$4/1000)^2*PI()/4)*(Diagramme!D$4/1000)^2*PI()/4/(Diagramme!D$8*1000*(Diagramme!D$1/1000000-$A192*(Diagramme!D$4/1000)^2*PI()/4)+Diagramme!D$6/1000)-9.81-(0.601*Diagramme!D$7*(Diagramme!D$5/1000)^2*PI()/4*Q191^2)/T191*1000)</f>
        <v>-58.9063551946033</v>
      </c>
      <c r="Q192" s="30" t="n">
        <f aca="false">IF((Q191^2+2*P192*($A192-$A191))&lt;0,0,SQRT(Q191^2+2*P192*($A192-$A191)))</f>
        <v>51.4249791866527</v>
      </c>
      <c r="R192" s="30" t="n">
        <f aca="false">(R191+1000*2*($A192-$A191)/(Q192+R191))</f>
        <v>67.6983336631801</v>
      </c>
      <c r="S192" s="31" t="n">
        <f aca="false">IF(P192=-9.81,0,(Diagramme!D$3/1000000-Diagramme!D$1/1000000)*Diagramme!D$2*100000/(Diagramme!D$3/1000000-Diagramme!D$1/1000000+$A192*(Diagramme!D$4/1000)^2*PI()/4)/100000)</f>
        <v>6.37560470991839</v>
      </c>
      <c r="T192" s="30" t="n">
        <f aca="false">IF(P192&lt;0,Diagramme!D$6,(Diagramme!D$8*1000*(Diagramme!D$1/1000000-$A192*(Diagramme!D$4/1000)^2*PI()/4)+Diagramme!D$6/1000)*1000)</f>
        <v>110</v>
      </c>
      <c r="U192" s="32" t="n">
        <f aca="false">(0.601*Diagramme!D$7*(Diagramme!D$5/1000)^2*PI()/4*Q191^2)</f>
        <v>5.40059907140636</v>
      </c>
      <c r="V192" s="30" t="n">
        <f aca="false">IF(Diagramme!E$9&lt;$A192,-9.81-(0.601*Diagramme!E$7*(Diagramme!E$5/1000)^2*PI()/4*W191^2)/Z191*1000,(Diagramme!E$3/1000000-Diagramme!E$1/1000000)*Diagramme!E$2*100000/(Diagramme!E$3/1000000-Diagramme!E$1/1000000+$A192*(Diagramme!E$4/1000)^2*PI()/4)*(Diagramme!E$4/1000)^2*PI()/4/(Diagramme!E$8*1000*(Diagramme!E$1/1000000-$A192*(Diagramme!E$4/1000)^2*PI()/4)+Diagramme!E$6/1000)-9.81-(0.601*Diagramme!E$7*(Diagramme!E$5/1000)^2*PI()/4*W191^2)/Z191*1000)</f>
        <v>-34.0204588954777</v>
      </c>
      <c r="W192" s="30" t="n">
        <f aca="false">IF((W191^2+2*V192*($A192-$A191))&lt;0,0,SQRT(W191^2+2*V192*($A192-$A191)))</f>
        <v>36.1105787250017</v>
      </c>
      <c r="X192" s="30" t="n">
        <f aca="false">(X191+1000*2*($A192-$A191)/(W192+X191))</f>
        <v>73.4603729304536</v>
      </c>
      <c r="Y192" s="31" t="n">
        <f aca="false">IF(V192=-9.81,0,(Diagramme!E$3/1000000-Diagramme!E$1/1000000)*Diagramme!E$2*100000/(Diagramme!E$3/1000000-Diagramme!E$1/1000000+$A192*(Diagramme!E$4/1000)^2*PI()/4)/100000)</f>
        <v>3.18780235495919</v>
      </c>
      <c r="Z192" s="30" t="n">
        <f aca="false">IF(V192&lt;0,Diagramme!E$6,(Diagramme!E$8*1000*(Diagramme!E$1/1000000-$A192*(Diagramme!E$4/1000)^2*PI()/4)+Diagramme!E$6/1000)*1000)</f>
        <v>110</v>
      </c>
      <c r="AA192" s="32" t="n">
        <f aca="false">(0.601*Diagramme!E$7*(Diagramme!E$5/1000)^2*PI()/4*W191^2)</f>
        <v>2.66315047850255</v>
      </c>
    </row>
    <row r="193" customFormat="false" ht="12.75" hidden="false" customHeight="false" outlineLevel="0" collapsed="false">
      <c r="A193" s="26" t="n">
        <f aca="false">A192+A$3</f>
        <v>1.91</v>
      </c>
      <c r="B193" s="30" t="n">
        <f aca="false">IF(Diagramme!B$9&lt;$A193,-9.81-(0.601*Diagramme!B$7*(Diagramme!B$5/1000)^2*PI()/4*C192^2)/H192*1000,(Diagramme!B$3/1000000-Diagramme!B$1/1000000)*Diagramme!B$2*100000/(Diagramme!B$3/1000000-Diagramme!B$1/1000000+$A193*(Diagramme!B$4/1000)^2*PI()/4)*(Diagramme!B$4/1000)^2*PI()/4/(Diagramme!B$8*1000*(Diagramme!B$1/1000000-$A193*(Diagramme!B$4/1000)^2*PI()/4)+Diagramme!B$6/1000)-9.81-(0.601*Diagramme!B$7*(Diagramme!B$5/1000)^2*PI()/4*C192^2)/H192*1000)</f>
        <v>-46.074520002724</v>
      </c>
      <c r="C193" s="30" t="n">
        <f aca="false">IF((C192^2+2*B193*($A193-$A192))&lt;0,0,SQRT(C192^2+2*B193*($A193-$A192)))</f>
        <v>49.8996508187836</v>
      </c>
      <c r="D193" s="30" t="n">
        <f aca="false">0.98*SQRT(2*G193*100000/(Diagramme!$B$8*1000))</f>
        <v>31.3532558180606</v>
      </c>
      <c r="E193" s="30" t="str">
        <f aca="false">IF(D193&gt;C193,B193,"x")</f>
        <v>x</v>
      </c>
      <c r="F193" s="30" t="n">
        <f aca="false">(F192+1000*2*($A193-$A192)/(C193+F192))</f>
        <v>65.4333178461322</v>
      </c>
      <c r="G193" s="31" t="n">
        <f aca="false">IF(B193=-9.81,0,(Diagramme!B$3/1000000-Diagramme!B$1/1000000)*Diagramme!B$2*100000/(Diagramme!B$3/1000000-Diagramme!B$1/1000000+$A193*(Diagramme!B$4/1000)^2*PI()/4)/100000)</f>
        <v>5.11779805493936</v>
      </c>
      <c r="H193" s="30" t="n">
        <f aca="false">IF(B193&lt;0,Diagramme!B$6,(Diagramme!B$8*1000*(Diagramme!B$1/1000000-$A193*(Diagramme!B$4/1000)^2*PI()/4)+Diagramme!B$6/1000)*1000)</f>
        <v>83</v>
      </c>
      <c r="I193" s="32" t="n">
        <f aca="false">(0.601*Diagramme!B$7*(Diagramme!B$5/1000)^2*PI()/4*C192^2)</f>
        <v>3.00995516022609</v>
      </c>
      <c r="J193" s="30" t="n">
        <f aca="false">IF(Diagramme!C$9&lt;$A193,-9.81-(0.601*Diagramme!C$7*(Diagramme!C$5/1000)^2*PI()/4*K192^2)/N192*1000,(Diagramme!C$3/1000000-Diagramme!C$1/1000000)*Diagramme!C$2*100000/(Diagramme!C$3/1000000-Diagramme!C$1/1000000+$A193*(Diagramme!C$4/1000)^2*PI()/4)*(Diagramme!C$4/1000)^2*PI()/4/(Diagramme!C$8*1000*(Diagramme!C$1/1000000-$A193*(Diagramme!C$4/1000)^2*PI()/4)+Diagramme!C$6/1000)-9.81-(0.601*Diagramme!C$7*(Diagramme!C$5/1000)^2*PI()/4*K192^2)/N192*1000)</f>
        <v>-27.6762742876706</v>
      </c>
      <c r="K193" s="30" t="n">
        <f aca="false">IF((K192^2+2*J193*($A193-$A192))&lt;0,0,SQRT(K192^2+2*J193*($A193-$A192)))</f>
        <v>35.0232075559227</v>
      </c>
      <c r="L193" s="30" t="n">
        <f aca="false">(L192+1000*2*($A193-$A192)/(K193+L192))</f>
        <v>71.655211515586</v>
      </c>
      <c r="M193" s="31" t="n">
        <f aca="false">IF(J193=-9.81,0,(Diagramme!C$3/1000000-Diagramme!C$1/1000000)*Diagramme!C$2*100000/(Diagramme!C$3/1000000-Diagramme!C$1/1000000+$A193*(Diagramme!C$4/1000)^2*PI()/4)/100000)</f>
        <v>2.55889902746968</v>
      </c>
      <c r="N193" s="30" t="n">
        <f aca="false">IF(J193&lt;0,Diagramme!C$6,(Diagramme!C$8*1000*(Diagramme!C$1/1000000-$A193*(Diagramme!C$4/1000)^2*PI()/4)+Diagramme!C$6/1000)*1000)</f>
        <v>83</v>
      </c>
      <c r="O193" s="32" t="n">
        <f aca="false">(0.601*Diagramme!C$7*(Diagramme!C$5/1000)^2*PI()/4*K192^2)</f>
        <v>1.48290076587666</v>
      </c>
      <c r="P193" s="30" t="n">
        <f aca="false">IF(Diagramme!D$9&lt;$A193,-9.81-(0.601*Diagramme!D$7*(Diagramme!D$5/1000)^2*PI()/4*Q192^2)/T192*1000,(Diagramme!D$3/1000000-Diagramme!D$1/1000000)*Diagramme!D$2*100000/(Diagramme!D$3/1000000-Diagramme!D$1/1000000+$A193*(Diagramme!D$4/1000)^2*PI()/4)*(Diagramme!D$4/1000)^2*PI()/4/(Diagramme!D$8*1000*(Diagramme!D$1/1000000-$A193*(Diagramme!D$4/1000)^2*PI()/4)+Diagramme!D$6/1000)-9.81-(0.601*Diagramme!D$7*(Diagramme!D$5/1000)^2*PI()/4*Q192^2)/T192*1000)</f>
        <v>-58.8844926999084</v>
      </c>
      <c r="Q193" s="30" t="n">
        <f aca="false">IF((Q192^2+2*P193*($A193-$A192))&lt;0,0,SQRT(Q192^2+2*P193*($A193-$A192)))</f>
        <v>51.4135273492655</v>
      </c>
      <c r="R193" s="30" t="n">
        <f aca="false">(R192+1000*2*($A193-$A192)/(Q193+R192))</f>
        <v>67.8662430538151</v>
      </c>
      <c r="S193" s="31" t="n">
        <f aca="false">IF(P193=-9.81,0,(Diagramme!D$3/1000000-Diagramme!D$1/1000000)*Diagramme!D$2*100000/(Diagramme!D$3/1000000-Diagramme!D$1/1000000+$A193*(Diagramme!D$4/1000)^2*PI()/4)/100000)</f>
        <v>6.36346591208662</v>
      </c>
      <c r="T193" s="30" t="n">
        <f aca="false">IF(P193&lt;0,Diagramme!D$6,(Diagramme!D$8*1000*(Diagramme!D$1/1000000-$A193*(Diagramme!D$4/1000)^2*PI()/4)+Diagramme!D$6/1000)*1000)</f>
        <v>110</v>
      </c>
      <c r="U193" s="32" t="n">
        <f aca="false">(0.601*Diagramme!D$7*(Diagramme!D$5/1000)^2*PI()/4*Q192^2)</f>
        <v>5.39819419698993</v>
      </c>
      <c r="V193" s="30" t="n">
        <f aca="false">IF(Diagramme!E$9&lt;$A193,-9.81-(0.601*Diagramme!E$7*(Diagramme!E$5/1000)^2*PI()/4*W192^2)/Z192*1000,(Diagramme!E$3/1000000-Diagramme!E$1/1000000)*Diagramme!E$2*100000/(Diagramme!E$3/1000000-Diagramme!E$1/1000000+$A193*(Diagramme!E$4/1000)^2*PI()/4)*(Diagramme!E$4/1000)^2*PI()/4/(Diagramme!E$8*1000*(Diagramme!E$1/1000000-$A193*(Diagramme!E$4/1000)^2*PI()/4)+Diagramme!E$6/1000)-9.81-(0.601*Diagramme!E$7*(Diagramme!E$5/1000)^2*PI()/4*W192^2)/Z192*1000)</f>
        <v>-34.0078325481225</v>
      </c>
      <c r="W193" s="30" t="n">
        <f aca="false">IF((W192^2+2*V193*($A193-$A192))&lt;0,0,SQRT(W192^2+2*V193*($A193-$A192)))</f>
        <v>36.1011598041335</v>
      </c>
      <c r="X193" s="30" t="n">
        <f aca="false">(X192+1000*2*($A193-$A192)/(W193+X192))</f>
        <v>73.6429187519734</v>
      </c>
      <c r="Y193" s="31" t="n">
        <f aca="false">IF(V193=-9.81,0,(Diagramme!E$3/1000000-Diagramme!E$1/1000000)*Diagramme!E$2*100000/(Diagramme!E$3/1000000-Diagramme!E$1/1000000+$A193*(Diagramme!E$4/1000)^2*PI()/4)/100000)</f>
        <v>3.18173295604331</v>
      </c>
      <c r="Z193" s="30" t="n">
        <f aca="false">IF(V193&lt;0,Diagramme!E$6,(Diagramme!E$8*1000*(Diagramme!E$1/1000000-$A193*(Diagramme!E$4/1000)^2*PI()/4)+Diagramme!E$6/1000)*1000)</f>
        <v>110</v>
      </c>
      <c r="AA193" s="32" t="n">
        <f aca="false">(0.601*Diagramme!E$7*(Diagramme!E$5/1000)^2*PI()/4*W192^2)</f>
        <v>2.66176158029347</v>
      </c>
    </row>
    <row r="194" customFormat="false" ht="12.75" hidden="false" customHeight="false" outlineLevel="0" collapsed="false">
      <c r="A194" s="26" t="n">
        <f aca="false">A193+A$3</f>
        <v>1.92</v>
      </c>
      <c r="B194" s="30" t="n">
        <f aca="false">IF(Diagramme!B$9&lt;$A194,-9.81-(0.601*Diagramme!B$7*(Diagramme!B$5/1000)^2*PI()/4*C193^2)/H193*1000,(Diagramme!B$3/1000000-Diagramme!B$1/1000000)*Diagramme!B$2*100000/(Diagramme!B$3/1000000-Diagramme!B$1/1000000+$A194*(Diagramme!B$4/1000)^2*PI()/4)*(Diagramme!B$4/1000)^2*PI()/4/(Diagramme!B$8*1000*(Diagramme!B$1/1000000-$A194*(Diagramme!B$4/1000)^2*PI()/4)+Diagramme!B$6/1000)-9.81-(0.601*Diagramme!B$7*(Diagramme!B$5/1000)^2*PI()/4*C193^2)/H193*1000)</f>
        <v>-46.0611041883227</v>
      </c>
      <c r="C194" s="30" t="n">
        <f aca="false">IF((C193^2+2*B194*($A194-$A193))&lt;0,0,SQRT(C193^2+2*B194*($A194-$A193)))</f>
        <v>49.8904192180499</v>
      </c>
      <c r="D194" s="30" t="n">
        <f aca="false">0.98*SQRT(2*G194*100000/(Diagramme!$B$8*1000))</f>
        <v>31.3132610288219</v>
      </c>
      <c r="E194" s="30" t="str">
        <f aca="false">IF(D194&gt;C194,B194,"x")</f>
        <v>x</v>
      </c>
      <c r="F194" s="30" t="n">
        <f aca="false">(F193+1000*2*($A194-$A193)/(C194+F193))</f>
        <v>65.6067426805084</v>
      </c>
      <c r="G194" s="31" t="n">
        <f aca="false">IF(B194=-9.81,0,(Diagramme!B$3/1000000-Diagramme!B$1/1000000)*Diagramme!B$2*100000/(Diagramme!B$3/1000000-Diagramme!B$1/1000000+$A194*(Diagramme!B$4/1000)^2*PI()/4)/100000)</f>
        <v>5.10474966815459</v>
      </c>
      <c r="H194" s="30" t="n">
        <f aca="false">IF(B194&lt;0,Diagramme!B$6,(Diagramme!B$8*1000*(Diagramme!B$1/1000000-$A194*(Diagramme!B$4/1000)^2*PI()/4)+Diagramme!B$6/1000)*1000)</f>
        <v>83</v>
      </c>
      <c r="I194" s="32" t="n">
        <f aca="false">(0.601*Diagramme!B$7*(Diagramme!B$5/1000)^2*PI()/4*C193^2)</f>
        <v>3.00884164763078</v>
      </c>
      <c r="J194" s="30" t="n">
        <f aca="false">IF(Diagramme!C$9&lt;$A194,-9.81-(0.601*Diagramme!C$7*(Diagramme!C$5/1000)^2*PI()/4*K193^2)/N193*1000,(Diagramme!C$3/1000000-Diagramme!C$1/1000000)*Diagramme!C$2*100000/(Diagramme!C$3/1000000-Diagramme!C$1/1000000+$A194*(Diagramme!C$4/1000)^2*PI()/4)*(Diagramme!C$4/1000)^2*PI()/4/(Diagramme!C$8*1000*(Diagramme!C$1/1000000-$A194*(Diagramme!C$4/1000)^2*PI()/4)+Diagramme!C$6/1000)-9.81-(0.601*Diagramme!C$7*(Diagramme!C$5/1000)^2*PI()/4*K193^2)/N193*1000)</f>
        <v>-27.6682156088359</v>
      </c>
      <c r="K194" s="30" t="n">
        <f aca="false">IF((K193^2+2*J194*($A194-$A193))&lt;0,0,SQRT(K193^2+2*J194*($A194-$A193)))</f>
        <v>35.0153066985434</v>
      </c>
      <c r="L194" s="30" t="n">
        <f aca="false">(L193+1000*2*($A194-$A193)/(K194+L193))</f>
        <v>71.8427047455322</v>
      </c>
      <c r="M194" s="31" t="n">
        <f aca="false">IF(J194=-9.81,0,(Diagramme!C$3/1000000-Diagramme!C$1/1000000)*Diagramme!C$2*100000/(Diagramme!C$3/1000000-Diagramme!C$1/1000000+$A194*(Diagramme!C$4/1000)^2*PI()/4)/100000)</f>
        <v>2.55237483407729</v>
      </c>
      <c r="N194" s="30" t="n">
        <f aca="false">IF(J194&lt;0,Diagramme!C$6,(Diagramme!C$8*1000*(Diagramme!C$1/1000000-$A194*(Diagramme!C$4/1000)^2*PI()/4)+Diagramme!C$6/1000)*1000)</f>
        <v>83</v>
      </c>
      <c r="O194" s="32" t="n">
        <f aca="false">(0.601*Diagramme!C$7*(Diagramme!C$5/1000)^2*PI()/4*K193^2)</f>
        <v>1.48223189553338</v>
      </c>
      <c r="P194" s="30" t="n">
        <f aca="false">IF(Diagramme!D$9&lt;$A194,-9.81-(0.601*Diagramme!D$7*(Diagramme!D$5/1000)^2*PI()/4*Q193^2)/T193*1000,(Diagramme!D$3/1000000-Diagramme!D$1/1000000)*Diagramme!D$2*100000/(Diagramme!D$3/1000000-Diagramme!D$1/1000000+$A194*(Diagramme!D$4/1000)^2*PI()/4)*(Diagramme!D$4/1000)^2*PI()/4/(Diagramme!D$8*1000*(Diagramme!D$1/1000000-$A194*(Diagramme!D$4/1000)^2*PI()/4)+Diagramme!D$6/1000)-9.81-(0.601*Diagramme!D$7*(Diagramme!D$5/1000)^2*PI()/4*Q193^2)/T193*1000)</f>
        <v>-58.8626383192561</v>
      </c>
      <c r="Q194" s="30" t="n">
        <f aca="false">IF((Q193^2+2*P194*($A194-$A193))&lt;0,0,SQRT(Q193^2+2*P194*($A194-$A193)))</f>
        <v>51.4020772121836</v>
      </c>
      <c r="R194" s="30" t="n">
        <f aca="false">(R193+1000*2*($A194-$A193)/(Q194+R193))</f>
        <v>68.033932176588</v>
      </c>
      <c r="S194" s="31" t="n">
        <f aca="false">IF(P194=-9.81,0,(Diagramme!D$3/1000000-Diagramme!D$1/1000000)*Diagramme!D$2*100000/(Diagramme!D$3/1000000-Diagramme!D$1/1000000+$A194*(Diagramme!D$4/1000)^2*PI()/4)/100000)</f>
        <v>6.3513732496116</v>
      </c>
      <c r="T194" s="30" t="n">
        <f aca="false">IF(P194&lt;0,Diagramme!D$6,(Diagramme!D$8*1000*(Diagramme!D$1/1000000-$A194*(Diagramme!D$4/1000)^2*PI()/4)+Diagramme!D$6/1000)*1000)</f>
        <v>110</v>
      </c>
      <c r="U194" s="32" t="n">
        <f aca="false">(0.601*Diagramme!D$7*(Diagramme!D$5/1000)^2*PI()/4*Q193^2)</f>
        <v>5.39579021511817</v>
      </c>
      <c r="V194" s="30" t="n">
        <f aca="false">IF(Diagramme!E$9&lt;$A194,-9.81-(0.601*Diagramme!E$7*(Diagramme!E$5/1000)^2*PI()/4*W193^2)/Z193*1000,(Diagramme!E$3/1000000-Diagramme!E$1/1000000)*Diagramme!E$2*100000/(Diagramme!E$3/1000000-Diagramme!E$1/1000000+$A194*(Diagramme!E$4/1000)^2*PI()/4)*(Diagramme!E$4/1000)^2*PI()/4/(Diagramme!E$8*1000*(Diagramme!E$1/1000000-$A194*(Diagramme!E$4/1000)^2*PI()/4)+Diagramme!E$6/1000)-9.81-(0.601*Diagramme!E$7*(Diagramme!E$5/1000)^2*PI()/4*W193^2)/Z193*1000)</f>
        <v>-33.9952108869076</v>
      </c>
      <c r="W194" s="30" t="n">
        <f aca="false">IF((W193^2+2*V194*($A194-$A193))&lt;0,0,SQRT(W193^2+2*V194*($A194-$A193)))</f>
        <v>36.0917419222991</v>
      </c>
      <c r="X194" s="30" t="n">
        <f aca="false">(X193+1000*2*($A194-$A193)/(W194+X193))</f>
        <v>73.8251765716733</v>
      </c>
      <c r="Y194" s="31" t="n">
        <f aca="false">IF(V194=-9.81,0,(Diagramme!E$3/1000000-Diagramme!E$1/1000000)*Diagramme!E$2*100000/(Diagramme!E$3/1000000-Diagramme!E$1/1000000+$A194*(Diagramme!E$4/1000)^2*PI()/4)/100000)</f>
        <v>3.1756866248058</v>
      </c>
      <c r="Z194" s="30" t="n">
        <f aca="false">IF(V194&lt;0,Diagramme!E$6,(Diagramme!E$8*1000*(Diagramme!E$1/1000000-$A194*(Diagramme!E$4/1000)^2*PI()/4)+Diagramme!E$6/1000)*1000)</f>
        <v>110</v>
      </c>
      <c r="AA194" s="32" t="n">
        <f aca="false">(0.601*Diagramme!E$7*(Diagramme!E$5/1000)^2*PI()/4*W193^2)</f>
        <v>2.66037319755984</v>
      </c>
    </row>
    <row r="195" customFormat="false" ht="12.75" hidden="false" customHeight="false" outlineLevel="0" collapsed="false">
      <c r="A195" s="26" t="n">
        <f aca="false">A194+A$3</f>
        <v>1.93</v>
      </c>
      <c r="B195" s="30" t="n">
        <f aca="false">IF(Diagramme!B$9&lt;$A195,-9.81-(0.601*Diagramme!B$7*(Diagramme!B$5/1000)^2*PI()/4*C194^2)/H194*1000,(Diagramme!B$3/1000000-Diagramme!B$1/1000000)*Diagramme!B$2*100000/(Diagramme!B$3/1000000-Diagramme!B$1/1000000+$A195*(Diagramme!B$4/1000)^2*PI()/4)*(Diagramme!B$4/1000)^2*PI()/4/(Diagramme!B$8*1000*(Diagramme!B$1/1000000-$A195*(Diagramme!B$4/1000)^2*PI()/4)+Diagramme!B$6/1000)-9.81-(0.601*Diagramme!B$7*(Diagramme!B$5/1000)^2*PI()/4*C194^2)/H194*1000)</f>
        <v>-46.0476922802904</v>
      </c>
      <c r="C195" s="30" t="n">
        <f aca="false">IF((C194^2+2*B195*($A195-$A194))&lt;0,0,SQRT(C194^2+2*B195*($A195-$A194)))</f>
        <v>49.8811885975782</v>
      </c>
      <c r="D195" s="30" t="n">
        <f aca="false">0.98*SQRT(2*G195*100000/(Diagramme!$B$8*1000))</f>
        <v>31.2734189044045</v>
      </c>
      <c r="E195" s="30" t="str">
        <f aca="false">IF(D195&gt;C195,B195,"x")</f>
        <v>x</v>
      </c>
      <c r="F195" s="30" t="n">
        <f aca="false">(F194+1000*2*($A195-$A194)/(C195+F194))</f>
        <v>65.7799209492562</v>
      </c>
      <c r="G195" s="31" t="n">
        <f aca="false">IF(B195=-9.81,0,(Diagramme!B$3/1000000-Diagramme!B$1/1000000)*Diagramme!B$2*100000/(Diagramme!B$3/1000000-Diagramme!B$1/1000000+$A195*(Diagramme!B$4/1000)^2*PI()/4)/100000)</f>
        <v>5.09176764874199</v>
      </c>
      <c r="H195" s="30" t="n">
        <f aca="false">IF(B195&lt;0,Diagramme!B$6,(Diagramme!B$8*1000*(Diagramme!B$1/1000000-$A195*(Diagramme!B$4/1000)^2*PI()/4)+Diagramme!B$6/1000)*1000)</f>
        <v>83</v>
      </c>
      <c r="I195" s="32" t="n">
        <f aca="false">(0.601*Diagramme!B$7*(Diagramme!B$5/1000)^2*PI()/4*C194^2)</f>
        <v>3.0077284592641</v>
      </c>
      <c r="J195" s="30" t="n">
        <f aca="false">IF(Diagramme!C$9&lt;$A195,-9.81-(0.601*Diagramme!C$7*(Diagramme!C$5/1000)^2*PI()/4*K194^2)/N194*1000,(Diagramme!C$3/1000000-Diagramme!C$1/1000000)*Diagramme!C$2*100000/(Diagramme!C$3/1000000-Diagramme!C$1/1000000+$A195*(Diagramme!C$4/1000)^2*PI()/4)*(Diagramme!C$4/1000)^2*PI()/4/(Diagramme!C$8*1000*(Diagramme!C$1/1000000-$A195*(Diagramme!C$4/1000)^2*PI()/4)+Diagramme!C$6/1000)-9.81-(0.601*Diagramme!C$7*(Diagramme!C$5/1000)^2*PI()/4*K194^2)/N194*1000)</f>
        <v>-27.6601592764986</v>
      </c>
      <c r="K195" s="30" t="n">
        <f aca="false">IF((K194^2+2*J195*($A195-$A194))&lt;0,0,SQRT(K194^2+2*J195*($A195-$A194)))</f>
        <v>35.0074063593339</v>
      </c>
      <c r="L195" s="30" t="n">
        <f aca="false">(L194+1000*2*($A195-$A194)/(K195+L194))</f>
        <v>72.0298828382192</v>
      </c>
      <c r="M195" s="31" t="n">
        <f aca="false">IF(J195=-9.81,0,(Diagramme!C$3/1000000-Diagramme!C$1/1000000)*Diagramme!C$2*100000/(Diagramme!C$3/1000000-Diagramme!C$1/1000000+$A195*(Diagramme!C$4/1000)^2*PI()/4)/100000)</f>
        <v>2.545883824371</v>
      </c>
      <c r="N195" s="30" t="n">
        <f aca="false">IF(J195&lt;0,Diagramme!C$6,(Diagramme!C$8*1000*(Diagramme!C$1/1000000-$A195*(Diagramme!C$4/1000)^2*PI()/4)+Diagramme!C$6/1000)*1000)</f>
        <v>83</v>
      </c>
      <c r="O195" s="32" t="n">
        <f aca="false">(0.601*Diagramme!C$7*(Diagramme!C$5/1000)^2*PI()/4*K194^2)</f>
        <v>1.48156321994938</v>
      </c>
      <c r="P195" s="30" t="n">
        <f aca="false">IF(Diagramme!D$9&lt;$A195,-9.81-(0.601*Diagramme!D$7*(Diagramme!D$5/1000)^2*PI()/4*Q194^2)/T194*1000,(Diagramme!D$3/1000000-Diagramme!D$1/1000000)*Diagramme!D$2*100000/(Diagramme!D$3/1000000-Diagramme!D$1/1000000+$A195*(Diagramme!D$4/1000)^2*PI()/4)*(Diagramme!D$4/1000)^2*PI()/4/(Diagramme!D$8*1000*(Diagramme!D$1/1000000-$A195*(Diagramme!D$4/1000)^2*PI()/4)+Diagramme!D$6/1000)-9.81-(0.601*Diagramme!D$7*(Diagramme!D$5/1000)^2*PI()/4*Q194^2)/T194*1000)</f>
        <v>-58.8407920496349</v>
      </c>
      <c r="Q195" s="30" t="n">
        <f aca="false">IF((Q194^2+2*P195*($A195-$A194))&lt;0,0,SQRT(Q194^2+2*P195*($A195-$A194)))</f>
        <v>51.3906287749653</v>
      </c>
      <c r="R195" s="30" t="n">
        <f aca="false">(R194+1000*2*($A195-$A194)/(Q195+R194))</f>
        <v>68.2014019151463</v>
      </c>
      <c r="S195" s="31" t="n">
        <f aca="false">IF(P195=-9.81,0,(Diagramme!D$3/1000000-Diagramme!D$1/1000000)*Diagramme!D$2*100000/(Diagramme!D$3/1000000-Diagramme!D$1/1000000+$A195*(Diagramme!D$4/1000)^2*PI()/4)/100000)</f>
        <v>6.3393264599755</v>
      </c>
      <c r="T195" s="30" t="n">
        <f aca="false">IF(P195&lt;0,Diagramme!D$6,(Diagramme!D$8*1000*(Diagramme!D$1/1000000-$A195*(Diagramme!D$4/1000)^2*PI()/4)+Diagramme!D$6/1000)*1000)</f>
        <v>110</v>
      </c>
      <c r="U195" s="32" t="n">
        <f aca="false">(0.601*Diagramme!D$7*(Diagramme!D$5/1000)^2*PI()/4*Q194^2)</f>
        <v>5.39338712545984</v>
      </c>
      <c r="V195" s="30" t="n">
        <f aca="false">IF(Diagramme!E$9&lt;$A195,-9.81-(0.601*Diagramme!E$7*(Diagramme!E$5/1000)^2*PI()/4*W194^2)/Z194*1000,(Diagramme!E$3/1000000-Diagramme!E$1/1000000)*Diagramme!E$2*100000/(Diagramme!E$3/1000000-Diagramme!E$1/1000000+$A195*(Diagramme!E$4/1000)^2*PI()/4)*(Diagramme!E$4/1000)^2*PI()/4/(Diagramme!E$8*1000*(Diagramme!E$1/1000000-$A195*(Diagramme!E$4/1000)^2*PI()/4)+Diagramme!E$6/1000)-9.81-(0.601*Diagramme!E$7*(Diagramme!E$5/1000)^2*PI()/4*W194^2)/Z194*1000)</f>
        <v>-33.982593910094</v>
      </c>
      <c r="W195" s="30" t="n">
        <f aca="false">IF((W194^2+2*V195*($A195-$A194))&lt;0,0,SQRT(W194^2+2*V195*($A195-$A194)))</f>
        <v>36.082325079014</v>
      </c>
      <c r="X195" s="30" t="n">
        <f aca="false">(X194+1000*2*($A195-$A194)/(W195+X194))</f>
        <v>74.0071477719974</v>
      </c>
      <c r="Y195" s="31" t="n">
        <f aca="false">IF(V195=-9.81,0,(Diagramme!E$3/1000000-Diagramme!E$1/1000000)*Diagramme!E$2*100000/(Diagramme!E$3/1000000-Diagramme!E$1/1000000+$A195*(Diagramme!E$4/1000)^2*PI()/4)/100000)</f>
        <v>3.16966322998775</v>
      </c>
      <c r="Z195" s="30" t="n">
        <f aca="false">IF(V195&lt;0,Diagramme!E$6,(Diagramme!E$8*1000*(Diagramme!E$1/1000000-$A195*(Diagramme!E$4/1000)^2*PI()/4)+Diagramme!E$6/1000)*1000)</f>
        <v>110</v>
      </c>
      <c r="AA195" s="32" t="n">
        <f aca="false">(0.601*Diagramme!E$7*(Diagramme!E$5/1000)^2*PI()/4*W194^2)</f>
        <v>2.65898533011034</v>
      </c>
    </row>
    <row r="196" customFormat="false" ht="12.75" hidden="false" customHeight="false" outlineLevel="0" collapsed="false">
      <c r="A196" s="26" t="n">
        <f aca="false">A195+A$3</f>
        <v>1.94</v>
      </c>
      <c r="B196" s="30" t="n">
        <f aca="false">IF(Diagramme!B$9&lt;$A196,-9.81-(0.601*Diagramme!B$7*(Diagramme!B$5/1000)^2*PI()/4*C195^2)/H195*1000,(Diagramme!B$3/1000000-Diagramme!B$1/1000000)*Diagramme!B$2*100000/(Diagramme!B$3/1000000-Diagramme!B$1/1000000+$A196*(Diagramme!B$4/1000)^2*PI()/4)*(Diagramme!B$4/1000)^2*PI()/4/(Diagramme!B$8*1000*(Diagramme!B$1/1000000-$A196*(Diagramme!B$4/1000)^2*PI()/4)+Diagramme!B$6/1000)-9.81-(0.601*Diagramme!B$7*(Diagramme!B$5/1000)^2*PI()/4*C195^2)/H195*1000)</f>
        <v>-46.0342842774896</v>
      </c>
      <c r="C196" s="30" t="n">
        <f aca="false">IF((C195^2+2*B196*($A196-$A195))&lt;0,0,SQRT(C195^2+2*B196*($A196-$A195)))</f>
        <v>49.8719589571295</v>
      </c>
      <c r="D196" s="30" t="n">
        <f aca="false">0.98*SQRT(2*G196*100000/(Diagramme!$B$8*1000))</f>
        <v>31.2337284760408</v>
      </c>
      <c r="E196" s="30" t="str">
        <f aca="false">IF(D196&gt;C196,B196,"x")</f>
        <v>x</v>
      </c>
      <c r="F196" s="30" t="n">
        <f aca="false">(F195+1000*2*($A196-$A195)/(C196+F195))</f>
        <v>65.9528537197065</v>
      </c>
      <c r="G196" s="31" t="n">
        <f aca="false">IF(B196=-9.81,0,(Diagramme!B$3/1000000-Diagramme!B$1/1000000)*Diagramme!B$2*100000/(Diagramme!B$3/1000000-Diagramme!B$1/1000000+$A196*(Diagramme!B$4/1000)^2*PI()/4)/100000)</f>
        <v>5.07885149164431</v>
      </c>
      <c r="H196" s="30" t="n">
        <f aca="false">IF(B196&lt;0,Diagramme!B$6,(Diagramme!B$8*1000*(Diagramme!B$1/1000000-$A196*(Diagramme!B$4/1000)^2*PI()/4)+Diagramme!B$6/1000)*1000)</f>
        <v>83</v>
      </c>
      <c r="I196" s="32" t="n">
        <f aca="false">(0.601*Diagramme!B$7*(Diagramme!B$5/1000)^2*PI()/4*C195^2)</f>
        <v>3.00661559503164</v>
      </c>
      <c r="J196" s="30" t="n">
        <f aca="false">IF(Diagramme!C$9&lt;$A196,-9.81-(0.601*Diagramme!C$7*(Diagramme!C$5/1000)^2*PI()/4*K195^2)/N195*1000,(Diagramme!C$3/1000000-Diagramme!C$1/1000000)*Diagramme!C$2*100000/(Diagramme!C$3/1000000-Diagramme!C$1/1000000+$A196*(Diagramme!C$4/1000)^2*PI()/4)*(Diagramme!C$4/1000)^2*PI()/4/(Diagramme!C$8*1000*(Diagramme!C$1/1000000-$A196*(Diagramme!C$4/1000)^2*PI()/4)+Diagramme!C$6/1000)-9.81-(0.601*Diagramme!C$7*(Diagramme!C$5/1000)^2*PI()/4*K195^2)/N195*1000)</f>
        <v>-27.6521052899754</v>
      </c>
      <c r="K196" s="30" t="n">
        <f aca="false">IF((K195^2+2*J196*($A196-$A195))&lt;0,0,SQRT(K195^2+2*J196*($A196-$A195)))</f>
        <v>34.9995065379747</v>
      </c>
      <c r="L196" s="30" t="n">
        <f aca="false">(L195+1000*2*($A196-$A195)/(K196+L195))</f>
        <v>72.2167474005284</v>
      </c>
      <c r="M196" s="31" t="n">
        <f aca="false">IF(J196=-9.81,0,(Diagramme!C$3/1000000-Diagramme!C$1/1000000)*Diagramme!C$2*100000/(Diagramme!C$3/1000000-Diagramme!C$1/1000000+$A196*(Diagramme!C$4/1000)^2*PI()/4)/100000)</f>
        <v>2.53942574582216</v>
      </c>
      <c r="N196" s="30" t="n">
        <f aca="false">IF(J196&lt;0,Diagramme!C$6,(Diagramme!C$8*1000*(Diagramme!C$1/1000000-$A196*(Diagramme!C$4/1000)^2*PI()/4)+Diagramme!C$6/1000)*1000)</f>
        <v>83</v>
      </c>
      <c r="O196" s="32" t="n">
        <f aca="false">(0.601*Diagramme!C$7*(Diagramme!C$5/1000)^2*PI()/4*K195^2)</f>
        <v>1.48089473906796</v>
      </c>
      <c r="P196" s="30" t="n">
        <f aca="false">IF(Diagramme!D$9&lt;$A196,-9.81-(0.601*Diagramme!D$7*(Diagramme!D$5/1000)^2*PI()/4*Q195^2)/T195*1000,(Diagramme!D$3/1000000-Diagramme!D$1/1000000)*Diagramme!D$2*100000/(Diagramme!D$3/1000000-Diagramme!D$1/1000000+$A196*(Diagramme!D$4/1000)^2*PI()/4)*(Diagramme!D$4/1000)^2*PI()/4/(Diagramme!D$8*1000*(Diagramme!D$1/1000000-$A196*(Diagramme!D$4/1000)^2*PI()/4)+Diagramme!D$6/1000)-9.81-(0.601*Diagramme!D$7*(Diagramme!D$5/1000)^2*PI()/4*Q195^2)/T195*1000)</f>
        <v>-58.8189538880346</v>
      </c>
      <c r="Q196" s="30" t="n">
        <f aca="false">IF((Q195^2+2*P196*($A196-$A195))&lt;0,0,SQRT(Q195^2+2*P196*($A196-$A195)))</f>
        <v>51.3791820371688</v>
      </c>
      <c r="R196" s="30" t="n">
        <f aca="false">(R195+1000*2*($A196-$A195)/(Q196+R195))</f>
        <v>68.3686531472358</v>
      </c>
      <c r="S196" s="31" t="n">
        <f aca="false">IF(P196=-9.81,0,(Diagramme!D$3/1000000-Diagramme!D$1/1000000)*Diagramme!D$2*100000/(Diagramme!D$3/1000000-Diagramme!D$1/1000000+$A196*(Diagramme!D$4/1000)^2*PI()/4)/100000)</f>
        <v>6.32732528264839</v>
      </c>
      <c r="T196" s="30" t="n">
        <f aca="false">IF(P196&lt;0,Diagramme!D$6,(Diagramme!D$8*1000*(Diagramme!D$1/1000000-$A196*(Diagramme!D$4/1000)^2*PI()/4)+Diagramme!D$6/1000)*1000)</f>
        <v>110</v>
      </c>
      <c r="U196" s="32" t="n">
        <f aca="false">(0.601*Diagramme!D$7*(Diagramme!D$5/1000)^2*PI()/4*Q195^2)</f>
        <v>5.3909849276838</v>
      </c>
      <c r="V196" s="30" t="n">
        <f aca="false">IF(Diagramme!E$9&lt;$A196,-9.81-(0.601*Diagramme!E$7*(Diagramme!E$5/1000)^2*PI()/4*W195^2)/Z195*1000,(Diagramme!E$3/1000000-Diagramme!E$1/1000000)*Diagramme!E$2*100000/(Diagramme!E$3/1000000-Diagramme!E$1/1000000+$A196*(Diagramme!E$4/1000)^2*PI()/4)*(Diagramme!E$4/1000)^2*PI()/4/(Diagramme!E$8*1000*(Diagramme!E$1/1000000-$A196*(Diagramme!E$4/1000)^2*PI()/4)+Diagramme!E$6/1000)-9.81-(0.601*Diagramme!E$7*(Diagramme!E$5/1000)^2*PI()/4*W195^2)/Z195*1000)</f>
        <v>-33.969981615943</v>
      </c>
      <c r="W196" s="30" t="n">
        <f aca="false">IF((W195^2+2*V196*($A196-$A195))&lt;0,0,SQRT(W195^2+2*V196*($A196-$A195)))</f>
        <v>36.0729092737933</v>
      </c>
      <c r="X196" s="30" t="n">
        <f aca="false">(X195+1000*2*($A196-$A195)/(W196+X195))</f>
        <v>74.1888337243555</v>
      </c>
      <c r="Y196" s="31" t="n">
        <f aca="false">IF(V196=-9.81,0,(Diagramme!E$3/1000000-Diagramme!E$1/1000000)*Diagramme!E$2*100000/(Diagramme!E$3/1000000-Diagramme!E$1/1000000+$A196*(Diagramme!E$4/1000)^2*PI()/4)/100000)</f>
        <v>3.1636626413242</v>
      </c>
      <c r="Z196" s="30" t="n">
        <f aca="false">IF(V196&lt;0,Diagramme!E$6,(Diagramme!E$8*1000*(Diagramme!E$1/1000000-$A196*(Diagramme!E$4/1000)^2*PI()/4)+Diagramme!E$6/1000)*1000)</f>
        <v>110</v>
      </c>
      <c r="AA196" s="32" t="n">
        <f aca="false">(0.601*Diagramme!E$7*(Diagramme!E$5/1000)^2*PI()/4*W195^2)</f>
        <v>2.65759797775373</v>
      </c>
    </row>
    <row r="197" customFormat="false" ht="12.75" hidden="false" customHeight="false" outlineLevel="0" collapsed="false">
      <c r="A197" s="26" t="n">
        <f aca="false">A196+A$3</f>
        <v>1.95</v>
      </c>
      <c r="B197" s="30" t="n">
        <f aca="false">IF(Diagramme!B$9&lt;$A197,-9.81-(0.601*Diagramme!B$7*(Diagramme!B$5/1000)^2*PI()/4*C196^2)/H196*1000,(Diagramme!B$3/1000000-Diagramme!B$1/1000000)*Diagramme!B$2*100000/(Diagramme!B$3/1000000-Diagramme!B$1/1000000+$A197*(Diagramme!B$4/1000)^2*PI()/4)*(Diagramme!B$4/1000)^2*PI()/4/(Diagramme!B$8*1000*(Diagramme!B$1/1000000-$A197*(Diagramme!B$4/1000)^2*PI()/4)+Diagramme!B$6/1000)-9.81-(0.601*Diagramme!B$7*(Diagramme!B$5/1000)^2*PI()/4*C196^2)/H196*1000)</f>
        <v>-46.0208801787833</v>
      </c>
      <c r="C197" s="30" t="n">
        <f aca="false">IF((C196^2+2*B197*($A197-$A196))&lt;0,0,SQRT(C196^2+2*B197*($A197-$A196)))</f>
        <v>49.8627302964653</v>
      </c>
      <c r="D197" s="30" t="n">
        <f aca="false">0.98*SQRT(2*G197*100000/(Diagramme!$B$8*1000))</f>
        <v>31.1941887835478</v>
      </c>
      <c r="E197" s="30" t="str">
        <f aca="false">IF(D197&gt;C197,B197,"x")</f>
        <v>x</v>
      </c>
      <c r="F197" s="30" t="n">
        <f aca="false">(F196+1000*2*($A197-$A196)/(C197+F196))</f>
        <v>66.1255420515048</v>
      </c>
      <c r="G197" s="31" t="n">
        <f aca="false">IF(B197=-9.81,0,(Diagramme!B$3/1000000-Diagramme!B$1/1000000)*Diagramme!B$2*100000/(Diagramme!B$3/1000000-Diagramme!B$1/1000000+$A197*(Diagramme!B$4/1000)^2*PI()/4)/100000)</f>
        <v>5.06600069691598</v>
      </c>
      <c r="H197" s="30" t="n">
        <f aca="false">IF(B197&lt;0,Diagramme!B$6,(Diagramme!B$8*1000*(Diagramme!B$1/1000000-$A197*(Diagramme!B$4/1000)^2*PI()/4)+Diagramme!B$6/1000)*1000)</f>
        <v>83</v>
      </c>
      <c r="I197" s="32" t="n">
        <f aca="false">(0.601*Diagramme!B$7*(Diagramme!B$5/1000)^2*PI()/4*C196^2)</f>
        <v>3.00550305483901</v>
      </c>
      <c r="J197" s="30" t="n">
        <f aca="false">IF(Diagramme!C$9&lt;$A197,-9.81-(0.601*Diagramme!C$7*(Diagramme!C$5/1000)^2*PI()/4*K196^2)/N196*1000,(Diagramme!C$3/1000000-Diagramme!C$1/1000000)*Diagramme!C$2*100000/(Diagramme!C$3/1000000-Diagramme!C$1/1000000+$A197*(Diagramme!C$4/1000)^2*PI()/4)*(Diagramme!C$4/1000)^2*PI()/4/(Diagramme!C$8*1000*(Diagramme!C$1/1000000-$A197*(Diagramme!C$4/1000)^2*PI()/4)+Diagramme!C$6/1000)-9.81-(0.601*Diagramme!C$7*(Diagramme!C$5/1000)^2*PI()/4*K196^2)/N196*1000)</f>
        <v>-27.6440536485833</v>
      </c>
      <c r="K197" s="30" t="n">
        <f aca="false">IF((K196^2+2*J197*($A197-$A196))&lt;0,0,SQRT(K196^2+2*J197*($A197-$A196)))</f>
        <v>34.9916072341463</v>
      </c>
      <c r="L197" s="30" t="n">
        <f aca="false">(L196+1000*2*($A197-$A196)/(K197+L196))</f>
        <v>72.403300025724</v>
      </c>
      <c r="M197" s="31" t="n">
        <f aca="false">IF(J197=-9.81,0,(Diagramme!C$3/1000000-Diagramme!C$1/1000000)*Diagramme!C$2*100000/(Diagramme!C$3/1000000-Diagramme!C$1/1000000+$A197*(Diagramme!C$4/1000)^2*PI()/4)/100000)</f>
        <v>2.53300034845799</v>
      </c>
      <c r="N197" s="30" t="n">
        <f aca="false">IF(J197&lt;0,Diagramme!C$6,(Diagramme!C$8*1000*(Diagramme!C$1/1000000-$A197*(Diagramme!C$4/1000)^2*PI()/4)+Diagramme!C$6/1000)*1000)</f>
        <v>83</v>
      </c>
      <c r="O197" s="32" t="n">
        <f aca="false">(0.601*Diagramme!C$7*(Diagramme!C$5/1000)^2*PI()/4*K196^2)</f>
        <v>1.48022645283241</v>
      </c>
      <c r="P197" s="30" t="n">
        <f aca="false">IF(Diagramme!D$9&lt;$A197,-9.81-(0.601*Diagramme!D$7*(Diagramme!D$5/1000)^2*PI()/4*Q196^2)/T196*1000,(Diagramme!D$3/1000000-Diagramme!D$1/1000000)*Diagramme!D$2*100000/(Diagramme!D$3/1000000-Diagramme!D$1/1000000+$A197*(Diagramme!D$4/1000)^2*PI()/4)*(Diagramme!D$4/1000)^2*PI()/4/(Diagramme!D$8*1000*(Diagramme!D$1/1000000-$A197*(Diagramme!D$4/1000)^2*PI()/4)+Diagramme!D$6/1000)-9.81-(0.601*Diagramme!D$7*(Diagramme!D$5/1000)^2*PI()/4*Q196^2)/T196*1000)</f>
        <v>-58.7971238314458</v>
      </c>
      <c r="Q197" s="30" t="n">
        <f aca="false">IF((Q196^2+2*P197*($A197-$A196))&lt;0,0,SQRT(Q196^2+2*P197*($A197-$A196)))</f>
        <v>51.3677369983524</v>
      </c>
      <c r="R197" s="30" t="n">
        <f aca="false">(R196+1000*2*($A197-$A196)/(Q197+R196))</f>
        <v>68.5356867447551</v>
      </c>
      <c r="S197" s="31" t="n">
        <f aca="false">IF(P197=-9.81,0,(Diagramme!D$3/1000000-Diagramme!D$1/1000000)*Diagramme!D$2*100000/(Diagramme!D$3/1000000-Diagramme!D$1/1000000+$A197*(Diagramme!D$4/1000)^2*PI()/4)/100000)</f>
        <v>6.3153694590695</v>
      </c>
      <c r="T197" s="30" t="n">
        <f aca="false">IF(P197&lt;0,Diagramme!D$6,(Diagramme!D$8*1000*(Diagramme!D$1/1000000-$A197*(Diagramme!D$4/1000)^2*PI()/4)+Diagramme!D$6/1000)*1000)</f>
        <v>110</v>
      </c>
      <c r="U197" s="32" t="n">
        <f aca="false">(0.601*Diagramme!D$7*(Diagramme!D$5/1000)^2*PI()/4*Q196^2)</f>
        <v>5.38858362145904</v>
      </c>
      <c r="V197" s="30" t="n">
        <f aca="false">IF(Diagramme!E$9&lt;$A197,-9.81-(0.601*Diagramme!E$7*(Diagramme!E$5/1000)^2*PI()/4*W196^2)/Z196*1000,(Diagramme!E$3/1000000-Diagramme!E$1/1000000)*Diagramme!E$2*100000/(Diagramme!E$3/1000000-Diagramme!E$1/1000000+$A197*(Diagramme!E$4/1000)^2*PI()/4)*(Diagramme!E$4/1000)^2*PI()/4/(Diagramme!E$8*1000*(Diagramme!E$1/1000000-$A197*(Diagramme!E$4/1000)^2*PI()/4)+Diagramme!E$6/1000)-9.81-(0.601*Diagramme!E$7*(Diagramme!E$5/1000)^2*PI()/4*W196^2)/Z196*1000)</f>
        <v>-33.9573740027167</v>
      </c>
      <c r="W197" s="30" t="n">
        <f aca="false">IF((W196^2+2*V197*($A197-$A196))&lt;0,0,SQRT(W196^2+2*V197*($A197-$A196)))</f>
        <v>36.0634945061522</v>
      </c>
      <c r="X197" s="30" t="n">
        <f aca="false">(X196+1000*2*($A197-$A196)/(W197+X196))</f>
        <v>74.370235789246</v>
      </c>
      <c r="Y197" s="31" t="n">
        <f aca="false">IF(V197=-9.81,0,(Diagramme!E$3/1000000-Diagramme!E$1/1000000)*Diagramme!E$2*100000/(Diagramme!E$3/1000000-Diagramme!E$1/1000000+$A197*(Diagramme!E$4/1000)^2*PI()/4)/100000)</f>
        <v>3.15768472953475</v>
      </c>
      <c r="Z197" s="30" t="n">
        <f aca="false">IF(V197&lt;0,Diagramme!E$6,(Diagramme!E$8*1000*(Diagramme!E$1/1000000-$A197*(Diagramme!E$4/1000)^2*PI()/4)+Diagramme!E$6/1000)*1000)</f>
        <v>110</v>
      </c>
      <c r="AA197" s="32" t="n">
        <f aca="false">(0.601*Diagramme!E$7*(Diagramme!E$5/1000)^2*PI()/4*W196^2)</f>
        <v>2.65621114029884</v>
      </c>
    </row>
    <row r="198" customFormat="false" ht="12.75" hidden="false" customHeight="false" outlineLevel="0" collapsed="false">
      <c r="A198" s="26" t="n">
        <f aca="false">A197+A$3</f>
        <v>1.96</v>
      </c>
      <c r="B198" s="30" t="n">
        <f aca="false">IF(Diagramme!B$9&lt;$A198,-9.81-(0.601*Diagramme!B$7*(Diagramme!B$5/1000)^2*PI()/4*C197^2)/H197*1000,(Diagramme!B$3/1000000-Diagramme!B$1/1000000)*Diagramme!B$2*100000/(Diagramme!B$3/1000000-Diagramme!B$1/1000000+$A198*(Diagramme!B$4/1000)^2*PI()/4)*(Diagramme!B$4/1000)^2*PI()/4/(Diagramme!B$8*1000*(Diagramme!B$1/1000000-$A198*(Diagramme!B$4/1000)^2*PI()/4)+Diagramme!B$6/1000)-9.81-(0.601*Diagramme!B$7*(Diagramme!B$5/1000)^2*PI()/4*C197^2)/H197*1000)</f>
        <v>-46.0074799830346</v>
      </c>
      <c r="C198" s="30" t="n">
        <f aca="false">IF((C197^2+2*B198*($A198-$A197))&lt;0,0,SQRT(C197^2+2*B198*($A198-$A197)))</f>
        <v>49.8535026153466</v>
      </c>
      <c r="D198" s="30" t="n">
        <f aca="false">0.98*SQRT(2*G198*100000/(Diagramme!$B$8*1000))</f>
        <v>31.15479887523</v>
      </c>
      <c r="E198" s="30" t="str">
        <f aca="false">IF(D198&gt;C198,B198,"x")</f>
        <v>x</v>
      </c>
      <c r="F198" s="30" t="n">
        <f aca="false">(F197+1000*2*($A198-$A197)/(C198+F197))</f>
        <v>66.2979869966883</v>
      </c>
      <c r="G198" s="31" t="n">
        <f aca="false">IF(B198=-9.81,0,(Diagramme!B$3/1000000-Diagramme!B$1/1000000)*Diagramme!B$2*100000/(Diagramme!B$3/1000000-Diagramme!B$1/1000000+$A198*(Diagramme!B$4/1000)^2*PI()/4)/100000)</f>
        <v>5.05321476965863</v>
      </c>
      <c r="H198" s="30" t="n">
        <f aca="false">IF(B198&lt;0,Diagramme!B$6,(Diagramme!B$8*1000*(Diagramme!B$1/1000000-$A198*(Diagramme!B$4/1000)^2*PI()/4)+Diagramme!B$6/1000)*1000)</f>
        <v>83</v>
      </c>
      <c r="I198" s="32" t="n">
        <f aca="false">(0.601*Diagramme!B$7*(Diagramme!B$5/1000)^2*PI()/4*C197^2)</f>
        <v>3.00439083859187</v>
      </c>
      <c r="J198" s="30" t="n">
        <f aca="false">IF(Diagramme!C$9&lt;$A198,-9.81-(0.601*Diagramme!C$7*(Diagramme!C$5/1000)^2*PI()/4*K197^2)/N197*1000,(Diagramme!C$3/1000000-Diagramme!C$1/1000000)*Diagramme!C$2*100000/(Diagramme!C$3/1000000-Diagramme!C$1/1000000+$A198*(Diagramme!C$4/1000)^2*PI()/4)*(Diagramme!C$4/1000)^2*PI()/4/(Diagramme!C$8*1000*(Diagramme!C$1/1000000-$A198*(Diagramme!C$4/1000)^2*PI()/4)+Diagramme!C$6/1000)-9.81-(0.601*Diagramme!C$7*(Diagramme!C$5/1000)^2*PI()/4*K197^2)/N197*1000)</f>
        <v>-27.6360043516394</v>
      </c>
      <c r="K198" s="30" t="n">
        <f aca="false">IF((K197^2+2*J198*($A198-$A197))&lt;0,0,SQRT(K197^2+2*J198*($A198-$A197)))</f>
        <v>34.9837084475292</v>
      </c>
      <c r="L198" s="30" t="n">
        <f aca="false">(L197+1000*2*($A198-$A197)/(K198+L197))</f>
        <v>72.5895422936141</v>
      </c>
      <c r="M198" s="31" t="n">
        <f aca="false">IF(J198=-9.81,0,(Diagramme!C$3/1000000-Diagramme!C$1/1000000)*Diagramme!C$2*100000/(Diagramme!C$3/1000000-Diagramme!C$1/1000000+$A198*(Diagramme!C$4/1000)^2*PI()/4)/100000)</f>
        <v>2.52660738482932</v>
      </c>
      <c r="N198" s="30" t="n">
        <f aca="false">IF(J198&lt;0,Diagramme!C$6,(Diagramme!C$8*1000*(Diagramme!C$1/1000000-$A198*(Diagramme!C$4/1000)^2*PI()/4)+Diagramme!C$6/1000)*1000)</f>
        <v>83</v>
      </c>
      <c r="O198" s="32" t="n">
        <f aca="false">(0.601*Diagramme!C$7*(Diagramme!C$5/1000)^2*PI()/4*K197^2)</f>
        <v>1.47955836118607</v>
      </c>
      <c r="P198" s="30" t="n">
        <f aca="false">IF(Diagramme!D$9&lt;$A198,-9.81-(0.601*Diagramme!D$7*(Diagramme!D$5/1000)^2*PI()/4*Q197^2)/T197*1000,(Diagramme!D$3/1000000-Diagramme!D$1/1000000)*Diagramme!D$2*100000/(Diagramme!D$3/1000000-Diagramme!D$1/1000000+$A198*(Diagramme!D$4/1000)^2*PI()/4)*(Diagramme!D$4/1000)^2*PI()/4/(Diagramme!D$8*1000*(Diagramme!D$1/1000000-$A198*(Diagramme!D$4/1000)^2*PI()/4)+Diagramme!D$6/1000)-9.81-(0.601*Diagramme!D$7*(Diagramme!D$5/1000)^2*PI()/4*Q197^2)/T197*1000)</f>
        <v>-58.7753018768606</v>
      </c>
      <c r="Q198" s="30" t="n">
        <f aca="false">IF((Q197^2+2*P198*($A198-$A197))&lt;0,0,SQRT(Q197^2+2*P198*($A198-$A197)))</f>
        <v>51.3562936580743</v>
      </c>
      <c r="R198" s="30" t="n">
        <f aca="false">(R197+1000*2*($A198-$A197)/(Q198+R197))</f>
        <v>68.7025035738108</v>
      </c>
      <c r="S198" s="31" t="n">
        <f aca="false">IF(P198=-9.81,0,(Diagramme!D$3/1000000-Diagramme!D$1/1000000)*Diagramme!D$2*100000/(Diagramme!D$3/1000000-Diagramme!D$1/1000000+$A198*(Diagramme!D$4/1000)^2*PI()/4)/100000)</f>
        <v>6.30345873262861</v>
      </c>
      <c r="T198" s="30" t="n">
        <f aca="false">IF(P198&lt;0,Diagramme!D$6,(Diagramme!D$8*1000*(Diagramme!D$1/1000000-$A198*(Diagramme!D$4/1000)^2*PI()/4)+Diagramme!D$6/1000)*1000)</f>
        <v>110</v>
      </c>
      <c r="U198" s="32" t="n">
        <f aca="false">(0.601*Diagramme!D$7*(Diagramme!D$5/1000)^2*PI()/4*Q197^2)</f>
        <v>5.38618320645466</v>
      </c>
      <c r="V198" s="30" t="n">
        <f aca="false">IF(Diagramme!E$9&lt;$A198,-9.81-(0.601*Diagramme!E$7*(Diagramme!E$5/1000)^2*PI()/4*W197^2)/Z197*1000,(Diagramme!E$3/1000000-Diagramme!E$1/1000000)*Diagramme!E$2*100000/(Diagramme!E$3/1000000-Diagramme!E$1/1000000+$A198*(Diagramme!E$4/1000)^2*PI()/4)*(Diagramme!E$4/1000)^2*PI()/4/(Diagramme!E$8*1000*(Diagramme!E$1/1000000-$A198*(Diagramme!E$4/1000)^2*PI()/4)+Diagramme!E$6/1000)-9.81-(0.601*Diagramme!E$7*(Diagramme!E$5/1000)^2*PI()/4*W197^2)/Z197*1000)</f>
        <v>-33.9447710686778</v>
      </c>
      <c r="W198" s="30" t="n">
        <f aca="false">IF((W197^2+2*V198*($A198-$A197))&lt;0,0,SQRT(W197^2+2*V198*($A198-$A197)))</f>
        <v>36.0540807756056</v>
      </c>
      <c r="X198" s="30" t="n">
        <f aca="false">(X197+1000*2*($A198-$A197)/(W198+X197))</f>
        <v>74.5513553163771</v>
      </c>
      <c r="Y198" s="31" t="n">
        <f aca="false">IF(V198=-9.81,0,(Diagramme!E$3/1000000-Diagramme!E$1/1000000)*Diagramme!E$2*100000/(Diagramme!E$3/1000000-Diagramme!E$1/1000000+$A198*(Diagramme!E$4/1000)^2*PI()/4)/100000)</f>
        <v>3.1517293663143</v>
      </c>
      <c r="Z198" s="30" t="n">
        <f aca="false">IF(V198&lt;0,Diagramme!E$6,(Diagramme!E$8*1000*(Diagramme!E$1/1000000-$A198*(Diagramme!E$4/1000)^2*PI()/4)+Diagramme!E$6/1000)*1000)</f>
        <v>110</v>
      </c>
      <c r="AA198" s="32" t="n">
        <f aca="false">(0.601*Diagramme!E$7*(Diagramme!E$5/1000)^2*PI()/4*W197^2)</f>
        <v>2.65482481755456</v>
      </c>
    </row>
    <row r="199" customFormat="false" ht="12.75" hidden="false" customHeight="false" outlineLevel="0" collapsed="false">
      <c r="A199" s="26" t="n">
        <f aca="false">A198+A$3</f>
        <v>1.97</v>
      </c>
      <c r="B199" s="30" t="n">
        <f aca="false">IF(Diagramme!B$9&lt;$A199,-9.81-(0.601*Diagramme!B$7*(Diagramme!B$5/1000)^2*PI()/4*C198^2)/H198*1000,(Diagramme!B$3/1000000-Diagramme!B$1/1000000)*Diagramme!B$2*100000/(Diagramme!B$3/1000000-Diagramme!B$1/1000000+$A199*(Diagramme!B$4/1000)^2*PI()/4)*(Diagramme!B$4/1000)^2*PI()/4/(Diagramme!B$8*1000*(Diagramme!B$1/1000000-$A199*(Diagramme!B$4/1000)^2*PI()/4)+Diagramme!B$6/1000)-9.81-(0.601*Diagramme!B$7*(Diagramme!B$5/1000)^2*PI()/4*C198^2)/H198*1000)</f>
        <v>-45.9940836891071</v>
      </c>
      <c r="C199" s="30" t="n">
        <f aca="false">IF((C198^2+2*B199*($A199-$A198))&lt;0,0,SQRT(C198^2+2*B199*($A199-$A198)))</f>
        <v>49.8442759135349</v>
      </c>
      <c r="D199" s="30" t="n">
        <f aca="false">0.98*SQRT(2*G199*100000/(Diagramme!$B$8*1000))</f>
        <v>31.1155578077824</v>
      </c>
      <c r="E199" s="30" t="str">
        <f aca="false">IF(D199&gt;C199,B199,"x")</f>
        <v>x</v>
      </c>
      <c r="F199" s="30" t="n">
        <f aca="false">(F198+1000*2*($A199-$A198)/(C199+F198))</f>
        <v>66.4701895997619</v>
      </c>
      <c r="G199" s="31" t="n">
        <f aca="false">IF(B199=-9.81,0,(Diagramme!B$3/1000000-Diagramme!B$1/1000000)*Diagramme!B$2*100000/(Diagramme!B$3/1000000-Diagramme!B$1/1000000+$A199*(Diagramme!B$4/1000)^2*PI()/4)/100000)</f>
        <v>5.04049321995755</v>
      </c>
      <c r="H199" s="30" t="n">
        <f aca="false">IF(B199&lt;0,Diagramme!B$6,(Diagramme!B$8*1000*(Diagramme!B$1/1000000-$A199*(Diagramme!B$4/1000)^2*PI()/4)+Diagramme!B$6/1000)*1000)</f>
        <v>83</v>
      </c>
      <c r="I199" s="32" t="n">
        <f aca="false">(0.601*Diagramme!B$7*(Diagramme!B$5/1000)^2*PI()/4*C198^2)</f>
        <v>3.00327894619589</v>
      </c>
      <c r="J199" s="30" t="n">
        <f aca="false">IF(Diagramme!C$9&lt;$A199,-9.81-(0.601*Diagramme!C$7*(Diagramme!C$5/1000)^2*PI()/4*K198^2)/N198*1000,(Diagramme!C$3/1000000-Diagramme!C$1/1000000)*Diagramme!C$2*100000/(Diagramme!C$3/1000000-Diagramme!C$1/1000000+$A199*(Diagramme!C$4/1000)^2*PI()/4)*(Diagramme!C$4/1000)^2*PI()/4/(Diagramme!C$8*1000*(Diagramme!C$1/1000000-$A199*(Diagramme!C$4/1000)^2*PI()/4)+Diagramme!C$6/1000)-9.81-(0.601*Diagramme!C$7*(Diagramme!C$5/1000)^2*PI()/4*K198^2)/N198*1000)</f>
        <v>-27.6279573984611</v>
      </c>
      <c r="K199" s="30" t="n">
        <f aca="false">IF((K198^2+2*J199*($A199-$A198))&lt;0,0,SQRT(K198^2+2*J199*($A199-$A198)))</f>
        <v>34.9758101778037</v>
      </c>
      <c r="L199" s="30" t="n">
        <f aca="false">(L198+1000*2*($A199-$A198)/(K199+L198))</f>
        <v>72.7754757707095</v>
      </c>
      <c r="M199" s="31" t="n">
        <f aca="false">IF(J199=-9.81,0,(Diagramme!C$3/1000000-Diagramme!C$1/1000000)*Diagramme!C$2*100000/(Diagramme!C$3/1000000-Diagramme!C$1/1000000+$A199*(Diagramme!C$4/1000)^2*PI()/4)/100000)</f>
        <v>2.52024660997878</v>
      </c>
      <c r="N199" s="30" t="n">
        <f aca="false">IF(J199&lt;0,Diagramme!C$6,(Diagramme!C$8*1000*(Diagramme!C$1/1000000-$A199*(Diagramme!C$4/1000)^2*PI()/4)+Diagramme!C$6/1000)*1000)</f>
        <v>83</v>
      </c>
      <c r="O199" s="32" t="n">
        <f aca="false">(0.601*Diagramme!C$7*(Diagramme!C$5/1000)^2*PI()/4*K198^2)</f>
        <v>1.47889046407227</v>
      </c>
      <c r="P199" s="30" t="n">
        <f aca="false">IF(Diagramme!D$9&lt;$A199,-9.81-(0.601*Diagramme!D$7*(Diagramme!D$5/1000)^2*PI()/4*Q198^2)/T198*1000,(Diagramme!D$3/1000000-Diagramme!D$1/1000000)*Diagramme!D$2*100000/(Diagramme!D$3/1000000-Diagramme!D$1/1000000+$A199*(Diagramme!D$4/1000)^2*PI()/4)*(Diagramme!D$4/1000)^2*PI()/4/(Diagramme!D$8*1000*(Diagramme!D$1/1000000-$A199*(Diagramme!D$4/1000)^2*PI()/4)+Diagramme!D$6/1000)-9.81-(0.601*Diagramme!D$7*(Diagramme!D$5/1000)^2*PI()/4*Q198^2)/T198*1000)</f>
        <v>-58.7534880212719</v>
      </c>
      <c r="Q199" s="30" t="n">
        <f aca="false">IF((Q198^2+2*P199*($A199-$A198))&lt;0,0,SQRT(Q198^2+2*P199*($A199-$A198)))</f>
        <v>51.3448520158929</v>
      </c>
      <c r="R199" s="30" t="n">
        <f aca="false">(R198+1000*2*($A199-$A198)/(Q199+R198))</f>
        <v>68.8691044947703</v>
      </c>
      <c r="S199" s="31" t="n">
        <f aca="false">IF(P199=-9.81,0,(Diagramme!D$3/1000000-Diagramme!D$1/1000000)*Diagramme!D$2*100000/(Diagramme!D$3/1000000-Diagramme!D$1/1000000+$A199*(Diagramme!D$4/1000)^2*PI()/4)/100000)</f>
        <v>6.29159284864773</v>
      </c>
      <c r="T199" s="30" t="n">
        <f aca="false">IF(P199&lt;0,Diagramme!D$6,(Diagramme!D$8*1000*(Diagramme!D$1/1000000-$A199*(Diagramme!D$4/1000)^2*PI()/4)+Diagramme!D$6/1000)*1000)</f>
        <v>110</v>
      </c>
      <c r="U199" s="32" t="n">
        <f aca="false">(0.601*Diagramme!D$7*(Diagramme!D$5/1000)^2*PI()/4*Q198^2)</f>
        <v>5.3837836823399</v>
      </c>
      <c r="V199" s="30" t="n">
        <f aca="false">IF(Diagramme!E$9&lt;$A199,-9.81-(0.601*Diagramme!E$7*(Diagramme!E$5/1000)^2*PI()/4*W198^2)/Z198*1000,(Diagramme!E$3/1000000-Diagramme!E$1/1000000)*Diagramme!E$2*100000/(Diagramme!E$3/1000000-Diagramme!E$1/1000000+$A199*(Diagramme!E$4/1000)^2*PI()/4)*(Diagramme!E$4/1000)^2*PI()/4/(Diagramme!E$8*1000*(Diagramme!E$1/1000000-$A199*(Diagramme!E$4/1000)^2*PI()/4)+Diagramme!E$6/1000)-9.81-(0.601*Diagramme!E$7*(Diagramme!E$5/1000)^2*PI()/4*W198^2)/Z198*1000)</f>
        <v>-33.9321728120898</v>
      </c>
      <c r="W199" s="30" t="n">
        <f aca="false">IF((W198^2+2*V199*($A199-$A198))&lt;0,0,SQRT(W198^2+2*V199*($A199-$A198)))</f>
        <v>36.0446680816685</v>
      </c>
      <c r="X199" s="30" t="n">
        <f aca="false">(X198+1000*2*($A199-$A198)/(W199+X198))</f>
        <v>74.7321936447863</v>
      </c>
      <c r="Y199" s="31" t="n">
        <f aca="false">IF(V199=-9.81,0,(Diagramme!E$3/1000000-Diagramme!E$1/1000000)*Diagramme!E$2*100000/(Diagramme!E$3/1000000-Diagramme!E$1/1000000+$A199*(Diagramme!E$4/1000)^2*PI()/4)/100000)</f>
        <v>3.14579642432386</v>
      </c>
      <c r="Z199" s="30" t="n">
        <f aca="false">IF(V199&lt;0,Diagramme!E$6,(Diagramme!E$8*1000*(Diagramme!E$1/1000000-$A199*(Diagramme!E$4/1000)^2*PI()/4)+Diagramme!E$6/1000)*1000)</f>
        <v>110</v>
      </c>
      <c r="AA199" s="32" t="n">
        <f aca="false">(0.601*Diagramme!E$7*(Diagramme!E$5/1000)^2*PI()/4*W198^2)</f>
        <v>2.65343900932988</v>
      </c>
    </row>
    <row r="200" customFormat="false" ht="12.75" hidden="false" customHeight="false" outlineLevel="0" collapsed="false">
      <c r="A200" s="26" t="n">
        <f aca="false">A199+A$3</f>
        <v>1.98</v>
      </c>
      <c r="B200" s="30" t="n">
        <f aca="false">IF(Diagramme!B$9&lt;$A200,-9.81-(0.601*Diagramme!B$7*(Diagramme!B$5/1000)^2*PI()/4*C199^2)/H199*1000,(Diagramme!B$3/1000000-Diagramme!B$1/1000000)*Diagramme!B$2*100000/(Diagramme!B$3/1000000-Diagramme!B$1/1000000+$A200*(Diagramme!B$4/1000)^2*PI()/4)*(Diagramme!B$4/1000)^2*PI()/4/(Diagramme!B$8*1000*(Diagramme!B$1/1000000-$A200*(Diagramme!B$4/1000)^2*PI()/4)+Diagramme!B$6/1000)-9.81-(0.601*Diagramme!B$7*(Diagramme!B$5/1000)^2*PI()/4*C199^2)/H199*1000)</f>
        <v>-45.9806912958647</v>
      </c>
      <c r="C200" s="30" t="n">
        <f aca="false">IF((C199^2+2*B200*($A200-$A199))&lt;0,0,SQRT(C199^2+2*B200*($A200-$A199)))</f>
        <v>49.8350501907912</v>
      </c>
      <c r="D200" s="30" t="n">
        <f aca="false">0.98*SQRT(2*G200*100000/(Diagramme!$B$8*1000))</f>
        <v>31.0764646461964</v>
      </c>
      <c r="E200" s="30" t="str">
        <f aca="false">IF(D200&gt;C200,B200,"x")</f>
        <v>x</v>
      </c>
      <c r="F200" s="30" t="n">
        <f aca="false">(F199+1000*2*($A200-$A199)/(C200+F199))</f>
        <v>66.642150897774</v>
      </c>
      <c r="G200" s="31" t="n">
        <f aca="false">IF(B200=-9.81,0,(Diagramme!B$3/1000000-Diagramme!B$1/1000000)*Diagramme!B$2*100000/(Diagramme!B$3/1000000-Diagramme!B$1/1000000+$A200*(Diagramme!B$4/1000)^2*PI()/4)/100000)</f>
        <v>5.02783556281911</v>
      </c>
      <c r="H200" s="30" t="n">
        <f aca="false">IF(B200&lt;0,Diagramme!B$6,(Diagramme!B$8*1000*(Diagramme!B$1/1000000-$A200*(Diagramme!B$4/1000)^2*PI()/4)+Diagramme!B$6/1000)*1000)</f>
        <v>83</v>
      </c>
      <c r="I200" s="32" t="n">
        <f aca="false">(0.601*Diagramme!B$7*(Diagramme!B$5/1000)^2*PI()/4*C199^2)</f>
        <v>3.00216737755677</v>
      </c>
      <c r="J200" s="30" t="n">
        <f aca="false">IF(Diagramme!C$9&lt;$A200,-9.81-(0.601*Diagramme!C$7*(Diagramme!C$5/1000)^2*PI()/4*K199^2)/N199*1000,(Diagramme!C$3/1000000-Diagramme!C$1/1000000)*Diagramme!C$2*100000/(Diagramme!C$3/1000000-Diagramme!C$1/1000000+$A200*(Diagramme!C$4/1000)^2*PI()/4)*(Diagramme!C$4/1000)^2*PI()/4/(Diagramme!C$8*1000*(Diagramme!C$1/1000000-$A200*(Diagramme!C$4/1000)^2*PI()/4)+Diagramme!C$6/1000)-9.81-(0.601*Diagramme!C$7*(Diagramme!C$5/1000)^2*PI()/4*K199^2)/N199*1000)</f>
        <v>-27.6199127883659</v>
      </c>
      <c r="K200" s="30" t="n">
        <f aca="false">IF((K199^2+2*J200*($A200-$A199))&lt;0,0,SQRT(K199^2+2*J200*($A200-$A199)))</f>
        <v>34.96791242465</v>
      </c>
      <c r="L200" s="30" t="n">
        <f aca="false">(L199+1000*2*($A200-$A199)/(K200+L199))</f>
        <v>72.9611020103794</v>
      </c>
      <c r="M200" s="31" t="n">
        <f aca="false">IF(J200=-9.81,0,(Diagramme!C$3/1000000-Diagramme!C$1/1000000)*Diagramme!C$2*100000/(Diagramme!C$3/1000000-Diagramme!C$1/1000000+$A200*(Diagramme!C$4/1000)^2*PI()/4)/100000)</f>
        <v>2.51391778140955</v>
      </c>
      <c r="N200" s="30" t="n">
        <f aca="false">IF(J200&lt;0,Diagramme!C$6,(Diagramme!C$8*1000*(Diagramme!C$1/1000000-$A200*(Diagramme!C$4/1000)^2*PI()/4)+Diagramme!C$6/1000)*1000)</f>
        <v>83</v>
      </c>
      <c r="O200" s="32" t="n">
        <f aca="false">(0.601*Diagramme!C$7*(Diagramme!C$5/1000)^2*PI()/4*K199^2)</f>
        <v>1.47822276143437</v>
      </c>
      <c r="P200" s="30" t="n">
        <f aca="false">IF(Diagramme!D$9&lt;$A200,-9.81-(0.601*Diagramme!D$7*(Diagramme!D$5/1000)^2*PI()/4*Q199^2)/T199*1000,(Diagramme!D$3/1000000-Diagramme!D$1/1000000)*Diagramme!D$2*100000/(Diagramme!D$3/1000000-Diagramme!D$1/1000000+$A200*(Diagramme!D$4/1000)^2*PI()/4)*(Diagramme!D$4/1000)^2*PI()/4/(Diagramme!D$8*1000*(Diagramme!D$1/1000000-$A200*(Diagramme!D$4/1000)^2*PI()/4)+Diagramme!D$6/1000)-9.81-(0.601*Diagramme!D$7*(Diagramme!D$5/1000)^2*PI()/4*Q199^2)/T199*1000)</f>
        <v>-58.7316822616738</v>
      </c>
      <c r="Q200" s="30" t="n">
        <f aca="false">IF((Q199^2+2*P200*($A200-$A199))&lt;0,0,SQRT(Q199^2+2*P200*($A200-$A199)))</f>
        <v>51.3334120713664</v>
      </c>
      <c r="R200" s="30" t="n">
        <f aca="false">(R199+1000*2*($A200-$A199)/(Q200+R199))</f>
        <v>69.0354903623157</v>
      </c>
      <c r="S200" s="31" t="n">
        <f aca="false">IF(P200=-9.81,0,(Diagramme!D$3/1000000-Diagramme!D$1/1000000)*Diagramme!D$2*100000/(Diagramme!D$3/1000000-Diagramme!D$1/1000000+$A200*(Diagramme!D$4/1000)^2*PI()/4)/100000)</f>
        <v>6.27977155436293</v>
      </c>
      <c r="T200" s="30" t="n">
        <f aca="false">IF(P200&lt;0,Diagramme!D$6,(Diagramme!D$8*1000*(Diagramme!D$1/1000000-$A200*(Diagramme!D$4/1000)^2*PI()/4)+Diagramme!D$6/1000)*1000)</f>
        <v>110</v>
      </c>
      <c r="U200" s="32" t="n">
        <f aca="false">(0.601*Diagramme!D$7*(Diagramme!D$5/1000)^2*PI()/4*Q199^2)</f>
        <v>5.38138504878412</v>
      </c>
      <c r="V200" s="30" t="n">
        <f aca="false">IF(Diagramme!E$9&lt;$A200,-9.81-(0.601*Diagramme!E$7*(Diagramme!E$5/1000)^2*PI()/4*W199^2)/Z199*1000,(Diagramme!E$3/1000000-Diagramme!E$1/1000000)*Diagramme!E$2*100000/(Diagramme!E$3/1000000-Diagramme!E$1/1000000+$A200*(Diagramme!E$4/1000)^2*PI()/4)*(Diagramme!E$4/1000)^2*PI()/4/(Diagramme!E$8*1000*(Diagramme!E$1/1000000-$A200*(Diagramme!E$4/1000)^2*PI()/4)+Diagramme!E$6/1000)-9.81-(0.601*Diagramme!E$7*(Diagramme!E$5/1000)^2*PI()/4*W199^2)/Z199*1000)</f>
        <v>-33.9195792312166</v>
      </c>
      <c r="W200" s="30" t="n">
        <f aca="false">IF((W199^2+2*V200*($A200-$A199))&lt;0,0,SQRT(W199^2+2*V200*($A200-$A199)))</f>
        <v>36.0352564238556</v>
      </c>
      <c r="X200" s="30" t="n">
        <f aca="false">(X199+1000*2*($A200-$A199)/(W200+X199))</f>
        <v>74.9127521029579</v>
      </c>
      <c r="Y200" s="31" t="n">
        <f aca="false">IF(V200=-9.81,0,(Diagramme!E$3/1000000-Diagramme!E$1/1000000)*Diagramme!E$2*100000/(Diagramme!E$3/1000000-Diagramme!E$1/1000000+$A200*(Diagramme!E$4/1000)^2*PI()/4)/100000)</f>
        <v>3.13988577718146</v>
      </c>
      <c r="Z200" s="30" t="n">
        <f aca="false">IF(V200&lt;0,Diagramme!E$6,(Diagramme!E$8*1000*(Diagramme!E$1/1000000-$A200*(Diagramme!E$4/1000)^2*PI()/4)+Diagramme!E$6/1000)*1000)</f>
        <v>110</v>
      </c>
      <c r="AA200" s="32" t="n">
        <f aca="false">(0.601*Diagramme!E$7*(Diagramme!E$5/1000)^2*PI()/4*W199^2)</f>
        <v>2.65205371543382</v>
      </c>
    </row>
    <row r="201" customFormat="false" ht="12.75" hidden="false" customHeight="false" outlineLevel="0" collapsed="false">
      <c r="A201" s="26" t="n">
        <f aca="false">A200+A$3</f>
        <v>1.99</v>
      </c>
      <c r="B201" s="30" t="n">
        <f aca="false">IF(Diagramme!B$9&lt;$A201,-9.81-(0.601*Diagramme!B$7*(Diagramme!B$5/1000)^2*PI()/4*C200^2)/H200*1000,(Diagramme!B$3/1000000-Diagramme!B$1/1000000)*Diagramme!B$2*100000/(Diagramme!B$3/1000000-Diagramme!B$1/1000000+$A201*(Diagramme!B$4/1000)^2*PI()/4)*(Diagramme!B$4/1000)^2*PI()/4/(Diagramme!B$8*1000*(Diagramme!B$1/1000000-$A201*(Diagramme!B$4/1000)^2*PI()/4)+Diagramme!B$6/1000)-9.81-(0.601*Diagramme!B$7*(Diagramme!B$5/1000)^2*PI()/4*C200^2)/H200*1000)</f>
        <v>-45.9673028021716</v>
      </c>
      <c r="C201" s="30" t="n">
        <f aca="false">IF((C200^2+2*B201*($A201-$A200))&lt;0,0,SQRT(C200^2+2*B201*($A201-$A200)))</f>
        <v>49.8258254468768</v>
      </c>
      <c r="D201" s="30" t="n">
        <f aca="false">0.98*SQRT(2*G201*100000/(Diagramme!$B$8*1000))</f>
        <v>31.0375184636658</v>
      </c>
      <c r="E201" s="30" t="str">
        <f aca="false">IF(D201&gt;C201,B201,"x")</f>
        <v>x</v>
      </c>
      <c r="F201" s="30" t="n">
        <f aca="false">(F200+1000*2*($A201-$A200)/(C201+F200))</f>
        <v>66.8138719203907</v>
      </c>
      <c r="G201" s="31" t="n">
        <f aca="false">IF(B201=-9.81,0,(Diagramme!B$3/1000000-Diagramme!B$1/1000000)*Diagramme!B$2*100000/(Diagramme!B$3/1000000-Diagramme!B$1/1000000+$A201*(Diagramme!B$4/1000)^2*PI()/4)/100000)</f>
        <v>5.01524131810911</v>
      </c>
      <c r="H201" s="30" t="n">
        <f aca="false">IF(B201&lt;0,Diagramme!B$6,(Diagramme!B$8*1000*(Diagramme!B$1/1000000-$A201*(Diagramme!B$4/1000)^2*PI()/4)+Diagramme!B$6/1000)*1000)</f>
        <v>83</v>
      </c>
      <c r="I201" s="32" t="n">
        <f aca="false">(0.601*Diagramme!B$7*(Diagramme!B$5/1000)^2*PI()/4*C200^2)</f>
        <v>3.00105613258024</v>
      </c>
      <c r="J201" s="30" t="n">
        <f aca="false">IF(Diagramme!C$9&lt;$A201,-9.81-(0.601*Diagramme!C$7*(Diagramme!C$5/1000)^2*PI()/4*K200^2)/N200*1000,(Diagramme!C$3/1000000-Diagramme!C$1/1000000)*Diagramme!C$2*100000/(Diagramme!C$3/1000000-Diagramme!C$1/1000000+$A201*(Diagramme!C$4/1000)^2*PI()/4)*(Diagramme!C$4/1000)^2*PI()/4/(Diagramme!C$8*1000*(Diagramme!C$1/1000000-$A201*(Diagramme!C$4/1000)^2*PI()/4)+Diagramme!C$6/1000)-9.81-(0.601*Diagramme!C$7*(Diagramme!C$5/1000)^2*PI()/4*K200^2)/N200*1000)</f>
        <v>-27.6118705206716</v>
      </c>
      <c r="K201" s="30" t="n">
        <f aca="false">IF((K200^2+2*J201*($A201-$A200))&lt;0,0,SQRT(K200^2+2*J201*($A201-$A200)))</f>
        <v>34.9600151877481</v>
      </c>
      <c r="L201" s="30" t="n">
        <f aca="false">(L200+1000*2*($A201-$A200)/(K201+L200))</f>
        <v>73.1464225530058</v>
      </c>
      <c r="M201" s="31" t="n">
        <f aca="false">IF(J201=-9.81,0,(Diagramme!C$3/1000000-Diagramme!C$1/1000000)*Diagramme!C$2*100000/(Diagramme!C$3/1000000-Diagramme!C$1/1000000+$A201*(Diagramme!C$4/1000)^2*PI()/4)/100000)</f>
        <v>2.50762065905456</v>
      </c>
      <c r="N201" s="30" t="n">
        <f aca="false">IF(J201&lt;0,Diagramme!C$6,(Diagramme!C$8*1000*(Diagramme!C$1/1000000-$A201*(Diagramme!C$4/1000)^2*PI()/4)+Diagramme!C$6/1000)*1000)</f>
        <v>83</v>
      </c>
      <c r="O201" s="32" t="n">
        <f aca="false">(0.601*Diagramme!C$7*(Diagramme!C$5/1000)^2*PI()/4*K200^2)</f>
        <v>1.47755525321574</v>
      </c>
      <c r="P201" s="30" t="n">
        <f aca="false">IF(Diagramme!D$9&lt;$A201,-9.81-(0.601*Diagramme!D$7*(Diagramme!D$5/1000)^2*PI()/4*Q200^2)/T200*1000,(Diagramme!D$3/1000000-Diagramme!D$1/1000000)*Diagramme!D$2*100000/(Diagramme!D$3/1000000-Diagramme!D$1/1000000+$A201*(Diagramme!D$4/1000)^2*PI()/4)*(Diagramme!D$4/1000)^2*PI()/4/(Diagramme!D$8*1000*(Diagramme!D$1/1000000-$A201*(Diagramme!D$4/1000)^2*PI()/4)+Diagramme!D$6/1000)-9.81-(0.601*Diagramme!D$7*(Diagramme!D$5/1000)^2*PI()/4*Q200^2)/T200*1000)</f>
        <v>-58.7098845950617</v>
      </c>
      <c r="Q201" s="30" t="n">
        <f aca="false">IF((Q200^2+2*P201*($A201-$A200))&lt;0,0,SQRT(Q200^2+2*P201*($A201-$A200)))</f>
        <v>51.3219738240532</v>
      </c>
      <c r="R201" s="30" t="n">
        <f aca="false">(R200+1000*2*($A201-$A200)/(Q201+R200))</f>
        <v>69.2016620254959</v>
      </c>
      <c r="S201" s="31" t="n">
        <f aca="false">IF(P201=-9.81,0,(Diagramme!D$3/1000000-Diagramme!D$1/1000000)*Diagramme!D$2*100000/(Diagramme!D$3/1000000-Diagramme!D$1/1000000+$A201*(Diagramme!D$4/1000)^2*PI()/4)/100000)</f>
        <v>6.26799459890638</v>
      </c>
      <c r="T201" s="30" t="n">
        <f aca="false">IF(P201&lt;0,Diagramme!D$6,(Diagramme!D$8*1000*(Diagramme!D$1/1000000-$A201*(Diagramme!D$4/1000)^2*PI()/4)+Diagramme!D$6/1000)*1000)</f>
        <v>110</v>
      </c>
      <c r="U201" s="32" t="n">
        <f aca="false">(0.601*Diagramme!D$7*(Diagramme!D$5/1000)^2*PI()/4*Q200^2)</f>
        <v>5.37898730545679</v>
      </c>
      <c r="V201" s="30" t="n">
        <f aca="false">IF(Diagramme!E$9&lt;$A201,-9.81-(0.601*Diagramme!E$7*(Diagramme!E$5/1000)^2*PI()/4*W200^2)/Z200*1000,(Diagramme!E$3/1000000-Diagramme!E$1/1000000)*Diagramme!E$2*100000/(Diagramme!E$3/1000000-Diagramme!E$1/1000000+$A201*(Diagramme!E$4/1000)^2*PI()/4)*(Diagramme!E$4/1000)^2*PI()/4/(Diagramme!E$8*1000*(Diagramme!E$1/1000000-$A201*(Diagramme!E$4/1000)^2*PI()/4)+Diagramme!E$6/1000)-9.81-(0.601*Diagramme!E$7*(Diagramme!E$5/1000)^2*PI()/4*W200^2)/Z200*1000)</f>
        <v>-33.9069903243228</v>
      </c>
      <c r="W201" s="30" t="n">
        <f aca="false">IF((W200^2+2*V201*($A201-$A200))&lt;0,0,SQRT(W200^2+2*V201*($A201-$A200)))</f>
        <v>36.0258458016816</v>
      </c>
      <c r="X201" s="30" t="n">
        <f aca="false">(X200+1000*2*($A201-$A200)/(W201+X200))</f>
        <v>75.0930320089397</v>
      </c>
      <c r="Y201" s="31" t="n">
        <f aca="false">IF(V201=-9.81,0,(Diagramme!E$3/1000000-Diagramme!E$1/1000000)*Diagramme!E$2*100000/(Diagramme!E$3/1000000-Diagramme!E$1/1000000+$A201*(Diagramme!E$4/1000)^2*PI()/4)/100000)</f>
        <v>3.13399729945319</v>
      </c>
      <c r="Z201" s="30" t="n">
        <f aca="false">IF(V201&lt;0,Diagramme!E$6,(Diagramme!E$8*1000*(Diagramme!E$1/1000000-$A201*(Diagramme!E$4/1000)^2*PI()/4)+Diagramme!E$6/1000)*1000)</f>
        <v>110</v>
      </c>
      <c r="AA201" s="32" t="n">
        <f aca="false">(0.601*Diagramme!E$7*(Diagramme!E$5/1000)^2*PI()/4*W200^2)</f>
        <v>2.65066893567551</v>
      </c>
    </row>
    <row r="202" customFormat="false" ht="12.75" hidden="false" customHeight="false" outlineLevel="0" collapsed="false">
      <c r="A202" s="26" t="n">
        <f aca="false">A201+A$3</f>
        <v>2</v>
      </c>
      <c r="B202" s="30" t="n">
        <f aca="false">IF(Diagramme!B$9&lt;$A202,-9.81-(0.601*Diagramme!B$7*(Diagramme!B$5/1000)^2*PI()/4*C201^2)/H201*1000,(Diagramme!B$3/1000000-Diagramme!B$1/1000000)*Diagramme!B$2*100000/(Diagramme!B$3/1000000-Diagramme!B$1/1000000+$A202*(Diagramme!B$4/1000)^2*PI()/4)*(Diagramme!B$4/1000)^2*PI()/4/(Diagramme!B$8*1000*(Diagramme!B$1/1000000-$A202*(Diagramme!B$4/1000)^2*PI()/4)+Diagramme!B$6/1000)-9.81-(0.601*Diagramme!B$7*(Diagramme!B$5/1000)^2*PI()/4*C201^2)/H201*1000)</f>
        <v>-45.9539182068923</v>
      </c>
      <c r="C202" s="30" t="n">
        <f aca="false">IF((C201^2+2*B202*($A202-$A201))&lt;0,0,SQRT(C201^2+2*B202*($A202-$A201)))</f>
        <v>49.8166016815529</v>
      </c>
      <c r="D202" s="30" t="n">
        <f aca="false">0.98*SQRT(2*G202*100000/(Diagramme!$B$8*1000))</f>
        <v>30.9987183414949</v>
      </c>
      <c r="E202" s="30" t="str">
        <f aca="false">IF(D202&gt;C202,B202,"x")</f>
        <v>x</v>
      </c>
      <c r="F202" s="30" t="n">
        <f aca="false">(F201+1000*2*($A202-$A201)/(C202+F201))</f>
        <v>66.9853536899689</v>
      </c>
      <c r="G202" s="31" t="n">
        <f aca="false">IF(B202=-9.81,0,(Diagramme!B$3/1000000-Diagramme!B$1/1000000)*Diagramme!B$2*100000/(Diagramme!B$3/1000000-Diagramme!B$1/1000000+$A202*(Diagramme!B$4/1000)^2*PI()/4)/100000)</f>
        <v>5.00271001049214</v>
      </c>
      <c r="H202" s="30" t="n">
        <f aca="false">IF(B202&lt;0,Diagramme!B$6,(Diagramme!B$8*1000*(Diagramme!B$1/1000000-$A202*(Diagramme!B$4/1000)^2*PI()/4)+Diagramme!B$6/1000)*1000)</f>
        <v>83</v>
      </c>
      <c r="I202" s="32" t="n">
        <f aca="false">(0.601*Diagramme!B$7*(Diagramme!B$5/1000)^2*PI()/4*C201^2)</f>
        <v>2.99994521117206</v>
      </c>
      <c r="J202" s="30" t="n">
        <f aca="false">IF(Diagramme!C$9&lt;$A202,-9.81-(0.601*Diagramme!C$7*(Diagramme!C$5/1000)^2*PI()/4*K201^2)/N201*1000,(Diagramme!C$3/1000000-Diagramme!C$1/1000000)*Diagramme!C$2*100000/(Diagramme!C$3/1000000-Diagramme!C$1/1000000+$A202*(Diagramme!C$4/1000)^2*PI()/4)*(Diagramme!C$4/1000)^2*PI()/4/(Diagramme!C$8*1000*(Diagramme!C$1/1000000-$A202*(Diagramme!C$4/1000)^2*PI()/4)+Diagramme!C$6/1000)-9.81-(0.601*Diagramme!C$7*(Diagramme!C$5/1000)^2*PI()/4*K201^2)/N201*1000)</f>
        <v>-27.6038305946961</v>
      </c>
      <c r="K202" s="30" t="n">
        <f aca="false">IF((K201^2+2*J202*($A202-$A201))&lt;0,0,SQRT(K201^2+2*J202*($A202-$A201)))</f>
        <v>34.952118466778</v>
      </c>
      <c r="L202" s="30" t="n">
        <f aca="false">(L201+1000*2*($A202-$A201)/(K202+L201))</f>
        <v>73.3314389261346</v>
      </c>
      <c r="M202" s="31" t="n">
        <f aca="false">IF(J202=-9.81,0,(Diagramme!C$3/1000000-Diagramme!C$1/1000000)*Diagramme!C$2*100000/(Diagramme!C$3/1000000-Diagramme!C$1/1000000+$A202*(Diagramme!C$4/1000)^2*PI()/4)/100000)</f>
        <v>2.50135500524607</v>
      </c>
      <c r="N202" s="30" t="n">
        <f aca="false">IF(J202&lt;0,Diagramme!C$6,(Diagramme!C$8*1000*(Diagramme!C$1/1000000-$A202*(Diagramme!C$4/1000)^2*PI()/4)+Diagramme!C$6/1000)*1000)</f>
        <v>83</v>
      </c>
      <c r="O202" s="32" t="n">
        <f aca="false">(0.601*Diagramme!C$7*(Diagramme!C$5/1000)^2*PI()/4*K201^2)</f>
        <v>1.47688793935978</v>
      </c>
      <c r="P202" s="30" t="n">
        <f aca="false">IF(Diagramme!D$9&lt;$A202,-9.81-(0.601*Diagramme!D$7*(Diagramme!D$5/1000)^2*PI()/4*Q201^2)/T201*1000,(Diagramme!D$3/1000000-Diagramme!D$1/1000000)*Diagramme!D$2*100000/(Diagramme!D$3/1000000-Diagramme!D$1/1000000+$A202*(Diagramme!D$4/1000)^2*PI()/4)*(Diagramme!D$4/1000)^2*PI()/4/(Diagramme!D$8*1000*(Diagramme!D$1/1000000-$A202*(Diagramme!D$4/1000)^2*PI()/4)+Diagramme!D$6/1000)-9.81-(0.601*Diagramme!D$7*(Diagramme!D$5/1000)^2*PI()/4*Q201^2)/T201*1000)</f>
        <v>-58.6880950184319</v>
      </c>
      <c r="Q202" s="30" t="n">
        <f aca="false">IF((Q201^2+2*P202*($A202-$A201))&lt;0,0,SQRT(Q201^2+2*P202*($A202-$A201)))</f>
        <v>51.3105372735117</v>
      </c>
      <c r="R202" s="30" t="n">
        <f aca="false">(R201+1000*2*($A202-$A201)/(Q202+R201))</f>
        <v>69.3676203277785</v>
      </c>
      <c r="S202" s="31" t="n">
        <f aca="false">IF(P202=-9.81,0,(Diagramme!D$3/1000000-Diagramme!D$1/1000000)*Diagramme!D$2*100000/(Diagramme!D$3/1000000-Diagramme!D$1/1000000+$A202*(Diagramme!D$4/1000)^2*PI()/4)/100000)</f>
        <v>6.25626173328865</v>
      </c>
      <c r="T202" s="30" t="n">
        <f aca="false">IF(P202&lt;0,Diagramme!D$6,(Diagramme!D$8*1000*(Diagramme!D$1/1000000-$A202*(Diagramme!D$4/1000)^2*PI()/4)+Diagramme!D$6/1000)*1000)</f>
        <v>110</v>
      </c>
      <c r="U202" s="32" t="n">
        <f aca="false">(0.601*Diagramme!D$7*(Diagramme!D$5/1000)^2*PI()/4*Q201^2)</f>
        <v>5.3765904520275</v>
      </c>
      <c r="V202" s="30" t="n">
        <f aca="false">IF(Diagramme!E$9&lt;$A202,-9.81-(0.601*Diagramme!E$7*(Diagramme!E$5/1000)^2*PI()/4*W201^2)/Z201*1000,(Diagramme!E$3/1000000-Diagramme!E$1/1000000)*Diagramme!E$2*100000/(Diagramme!E$3/1000000-Diagramme!E$1/1000000+$A202*(Diagramme!E$4/1000)^2*PI()/4)*(Diagramme!E$4/1000)^2*PI()/4/(Diagramme!E$8*1000*(Diagramme!E$1/1000000-$A202*(Diagramme!E$4/1000)^2*PI()/4)+Diagramme!E$6/1000)-9.81-(0.601*Diagramme!E$7*(Diagramme!E$5/1000)^2*PI()/4*W201^2)/Z201*1000)</f>
        <v>-33.8944060896739</v>
      </c>
      <c r="W202" s="30" t="n">
        <f aca="false">IF((W201^2+2*V202*($A202-$A201))&lt;0,0,SQRT(W201^2+2*V202*($A202-$A201)))</f>
        <v>36.0164362146611</v>
      </c>
      <c r="X202" s="30" t="n">
        <f aca="false">(X201+1000*2*($A202-$A201)/(W202+X201))</f>
        <v>75.2730346704568</v>
      </c>
      <c r="Y202" s="31" t="n">
        <f aca="false">IF(V202=-9.81,0,(Diagramme!E$3/1000000-Diagramme!E$1/1000000)*Diagramme!E$2*100000/(Diagramme!E$3/1000000-Diagramme!E$1/1000000+$A202*(Diagramme!E$4/1000)^2*PI()/4)/100000)</f>
        <v>3.12813086664433</v>
      </c>
      <c r="Z202" s="30" t="n">
        <f aca="false">IF(V202&lt;0,Diagramme!E$6,(Diagramme!E$8*1000*(Diagramme!E$1/1000000-$A202*(Diagramme!E$4/1000)^2*PI()/4)+Diagramme!E$6/1000)*1000)</f>
        <v>110</v>
      </c>
      <c r="AA202" s="32" t="n">
        <f aca="false">(0.601*Diagramme!E$7*(Diagramme!E$5/1000)^2*PI()/4*W201^2)</f>
        <v>2.64928466986412</v>
      </c>
    </row>
    <row r="203" customFormat="false" ht="12.75" hidden="false" customHeight="false" outlineLevel="0" collapsed="false">
      <c r="A203" s="26" t="n">
        <f aca="false">A202+A$3</f>
        <v>2.01</v>
      </c>
      <c r="B203" s="30" t="n">
        <f aca="false">IF(Diagramme!B$9&lt;$A203,-9.81-(0.601*Diagramme!B$7*(Diagramme!B$5/1000)^2*PI()/4*C202^2)/H202*1000,(Diagramme!B$3/1000000-Diagramme!B$1/1000000)*Diagramme!B$2*100000/(Diagramme!B$3/1000000-Diagramme!B$1/1000000+$A203*(Diagramme!B$4/1000)^2*PI()/4)*(Diagramme!B$4/1000)^2*PI()/4/(Diagramme!B$8*1000*(Diagramme!B$1/1000000-$A203*(Diagramme!B$4/1000)^2*PI()/4)+Diagramme!B$6/1000)-9.81-(0.601*Diagramme!B$7*(Diagramme!B$5/1000)^2*PI()/4*C202^2)/H202*1000)</f>
        <v>-45.9405375088918</v>
      </c>
      <c r="C203" s="30" t="n">
        <f aca="false">IF((C202^2+2*B203*($A203-$A202))&lt;0,0,SQRT(C202^2+2*B203*($A203-$A202)))</f>
        <v>49.8073788945806</v>
      </c>
      <c r="D203" s="30" t="n">
        <f aca="false">0.98*SQRT(2*G203*100000/(Diagramme!$B$8*1000))</f>
        <v>30.9600633690067</v>
      </c>
      <c r="E203" s="30" t="str">
        <f aca="false">IF(D203&gt;C203,B203,"x")</f>
        <v>x</v>
      </c>
      <c r="F203" s="30" t="n">
        <f aca="false">(F202+1000*2*($A203-$A202)/(C203+F202))</f>
        <v>67.1565972216289</v>
      </c>
      <c r="G203" s="31" t="n">
        <f aca="false">IF(B203=-9.81,0,(Diagramme!B$3/1000000-Diagramme!B$1/1000000)*Diagramme!B$2*100000/(Diagramme!B$3/1000000-Diagramme!B$1/1000000+$A203*(Diagramme!B$4/1000)^2*PI()/4)/100000)</f>
        <v>4.99024116937167</v>
      </c>
      <c r="H203" s="30" t="n">
        <f aca="false">IF(B203&lt;0,Diagramme!B$6,(Diagramme!B$8*1000*(Diagramme!B$1/1000000-$A203*(Diagramme!B$4/1000)^2*PI()/4)+Diagramme!B$6/1000)*1000)</f>
        <v>83</v>
      </c>
      <c r="I203" s="32" t="n">
        <f aca="false">(0.601*Diagramme!B$7*(Diagramme!B$5/1000)^2*PI()/4*C202^2)</f>
        <v>2.99883461323802</v>
      </c>
      <c r="J203" s="30" t="n">
        <f aca="false">IF(Diagramme!C$9&lt;$A203,-9.81-(0.601*Diagramme!C$7*(Diagramme!C$5/1000)^2*PI()/4*K202^2)/N202*1000,(Diagramme!C$3/1000000-Diagramme!C$1/1000000)*Diagramme!C$2*100000/(Diagramme!C$3/1000000-Diagramme!C$1/1000000+$A203*(Diagramme!C$4/1000)^2*PI()/4)*(Diagramme!C$4/1000)^2*PI()/4/(Diagramme!C$8*1000*(Diagramme!C$1/1000000-$A203*(Diagramme!C$4/1000)^2*PI()/4)+Diagramme!C$6/1000)-9.81-(0.601*Diagramme!C$7*(Diagramme!C$5/1000)^2*PI()/4*K202^2)/N202*1000)</f>
        <v>-27.5957930097576</v>
      </c>
      <c r="K203" s="30" t="n">
        <f aca="false">IF((K202^2+2*J203*($A203-$A202))&lt;0,0,SQRT(K202^2+2*J203*($A203-$A202)))</f>
        <v>34.9442222614195</v>
      </c>
      <c r="L203" s="30" t="n">
        <f aca="false">(L202+1000*2*($A203-$A202)/(K203+L202))</f>
        <v>73.5161526446254</v>
      </c>
      <c r="M203" s="31" t="n">
        <f aca="false">IF(J203=-9.81,0,(Diagramme!C$3/1000000-Diagramme!C$1/1000000)*Diagramme!C$2*100000/(Diagramme!C$3/1000000-Diagramme!C$1/1000000+$A203*(Diagramme!C$4/1000)^2*PI()/4)/100000)</f>
        <v>2.49512058468584</v>
      </c>
      <c r="N203" s="30" t="n">
        <f aca="false">IF(J203&lt;0,Diagramme!C$6,(Diagramme!C$8*1000*(Diagramme!C$1/1000000-$A203*(Diagramme!C$4/1000)^2*PI()/4)+Diagramme!C$6/1000)*1000)</f>
        <v>83</v>
      </c>
      <c r="O203" s="32" t="n">
        <f aca="false">(0.601*Diagramme!C$7*(Diagramme!C$5/1000)^2*PI()/4*K202^2)</f>
        <v>1.47622081980988</v>
      </c>
      <c r="P203" s="30" t="n">
        <f aca="false">IF(Diagramme!D$9&lt;$A203,-9.81-(0.601*Diagramme!D$7*(Diagramme!D$5/1000)^2*PI()/4*Q202^2)/T202*1000,(Diagramme!D$3/1000000-Diagramme!D$1/1000000)*Diagramme!D$2*100000/(Diagramme!D$3/1000000-Diagramme!D$1/1000000+$A203*(Diagramme!D$4/1000)^2*PI()/4)*(Diagramme!D$4/1000)^2*PI()/4/(Diagramme!D$8*1000*(Diagramme!D$1/1000000-$A203*(Diagramme!D$4/1000)^2*PI()/4)+Diagramme!D$6/1000)-9.81-(0.601*Diagramme!D$7*(Diagramme!D$5/1000)^2*PI()/4*Q202^2)/T202*1000)</f>
        <v>-58.6663135287818</v>
      </c>
      <c r="Q203" s="30" t="n">
        <f aca="false">IF((Q202^2+2*P203*($A203-$A202))&lt;0,0,SQRT(Q202^2+2*P203*($A203-$A202)))</f>
        <v>51.2991024193003</v>
      </c>
      <c r="R203" s="30" t="n">
        <f aca="false">(R202+1000*2*($A203-$A202)/(Q203+R202))</f>
        <v>69.5333661071009</v>
      </c>
      <c r="S203" s="31" t="n">
        <f aca="false">IF(P203=-9.81,0,(Diagramme!D$3/1000000-Diagramme!D$1/1000000)*Diagramme!D$2*100000/(Diagramme!D$3/1000000-Diagramme!D$1/1000000+$A203*(Diagramme!D$4/1000)^2*PI()/4)/100000)</f>
        <v>6.24457271038109</v>
      </c>
      <c r="T203" s="30" t="n">
        <f aca="false">IF(P203&lt;0,Diagramme!D$6,(Diagramme!D$8*1000*(Diagramme!D$1/1000000-$A203*(Diagramme!D$4/1000)^2*PI()/4)+Diagramme!D$6/1000)*1000)</f>
        <v>110</v>
      </c>
      <c r="U203" s="32" t="n">
        <f aca="false">(0.601*Diagramme!D$7*(Diagramme!D$5/1000)^2*PI()/4*Q202^2)</f>
        <v>5.374194488166</v>
      </c>
      <c r="V203" s="30" t="n">
        <f aca="false">IF(Diagramme!E$9&lt;$A203,-9.81-(0.601*Diagramme!E$7*(Diagramme!E$5/1000)^2*PI()/4*W202^2)/Z202*1000,(Diagramme!E$3/1000000-Diagramme!E$1/1000000)*Diagramme!E$2*100000/(Diagramme!E$3/1000000-Diagramme!E$1/1000000+$A203*(Diagramme!E$4/1000)^2*PI()/4)*(Diagramme!E$4/1000)^2*PI()/4/(Diagramme!E$8*1000*(Diagramme!E$1/1000000-$A203*(Diagramme!E$4/1000)^2*PI()/4)+Diagramme!E$6/1000)-9.81-(0.601*Diagramme!E$7*(Diagramme!E$5/1000)^2*PI()/4*W202^2)/Z202*1000)</f>
        <v>-33.8818265255356</v>
      </c>
      <c r="W203" s="30" t="n">
        <f aca="false">IF((W202^2+2*V203*($A203-$A202))&lt;0,0,SQRT(W202^2+2*V203*($A203-$A202)))</f>
        <v>36.0070276623083</v>
      </c>
      <c r="X203" s="30" t="n">
        <f aca="false">(X202+1000*2*($A203-$A202)/(W203+X202))</f>
        <v>75.4527613850249</v>
      </c>
      <c r="Y203" s="31" t="n">
        <f aca="false">IF(V203=-9.81,0,(Diagramme!E$3/1000000-Diagramme!E$1/1000000)*Diagramme!E$2*100000/(Diagramme!E$3/1000000-Diagramme!E$1/1000000+$A203*(Diagramme!E$4/1000)^2*PI()/4)/100000)</f>
        <v>3.12228635519055</v>
      </c>
      <c r="Z203" s="30" t="n">
        <f aca="false">IF(V203&lt;0,Diagramme!E$6,(Diagramme!E$8*1000*(Diagramme!E$1/1000000-$A203*(Diagramme!E$4/1000)^2*PI()/4)+Diagramme!E$6/1000)*1000)</f>
        <v>110</v>
      </c>
      <c r="AA203" s="32" t="n">
        <f aca="false">(0.601*Diagramme!E$7*(Diagramme!E$5/1000)^2*PI()/4*W202^2)</f>
        <v>2.64790091780892</v>
      </c>
    </row>
    <row r="204" customFormat="false" ht="12.75" hidden="false" customHeight="false" outlineLevel="0" collapsed="false">
      <c r="A204" s="26" t="n">
        <f aca="false">A203+A$3</f>
        <v>2.02</v>
      </c>
      <c r="B204" s="30" t="n">
        <f aca="false">IF(Diagramme!B$9&lt;$A204,-9.81-(0.601*Diagramme!B$7*(Diagramme!B$5/1000)^2*PI()/4*C203^2)/H203*1000,(Diagramme!B$3/1000000-Diagramme!B$1/1000000)*Diagramme!B$2*100000/(Diagramme!B$3/1000000-Diagramme!B$1/1000000+$A204*(Diagramme!B$4/1000)^2*PI()/4)*(Diagramme!B$4/1000)^2*PI()/4/(Diagramme!B$8*1000*(Diagramme!B$1/1000000-$A204*(Diagramme!B$4/1000)^2*PI()/4)+Diagramme!B$6/1000)-9.81-(0.601*Diagramme!B$7*(Diagramme!B$5/1000)^2*PI()/4*C203^2)/H203*1000)</f>
        <v>-45.9271607070351</v>
      </c>
      <c r="C204" s="30" t="n">
        <f aca="false">IF((C203^2+2*B204*($A204-$A203))&lt;0,0,SQRT(C203^2+2*B204*($A204-$A203)))</f>
        <v>49.7981570857213</v>
      </c>
      <c r="D204" s="30" t="n">
        <f aca="false">0.98*SQRT(2*G204*100000/(Diagramme!$B$8*1000))</f>
        <v>30.9215526434541</v>
      </c>
      <c r="E204" s="30" t="str">
        <f aca="false">IF(D204&gt;C204,B204,"x")</f>
        <v>x</v>
      </c>
      <c r="F204" s="30" t="n">
        <f aca="false">(F203+1000*2*($A204-$A203)/(C204+F203))</f>
        <v>67.327603523326</v>
      </c>
      <c r="G204" s="31" t="n">
        <f aca="false">IF(B204=-9.81,0,(Diagramme!B$3/1000000-Diagramme!B$1/1000000)*Diagramme!B$2*100000/(Diagramme!B$3/1000000-Diagramme!B$1/1000000+$A204*(Diagramme!B$4/1000)^2*PI()/4)/100000)</f>
        <v>4.97783432883124</v>
      </c>
      <c r="H204" s="30" t="n">
        <f aca="false">IF(B204&lt;0,Diagramme!B$6,(Diagramme!B$8*1000*(Diagramme!B$1/1000000-$A204*(Diagramme!B$4/1000)^2*PI()/4)+Diagramme!B$6/1000)*1000)</f>
        <v>83</v>
      </c>
      <c r="I204" s="32" t="n">
        <f aca="false">(0.601*Diagramme!B$7*(Diagramme!B$5/1000)^2*PI()/4*C203^2)</f>
        <v>2.99772433868392</v>
      </c>
      <c r="J204" s="30" t="n">
        <f aca="false">IF(Diagramme!C$9&lt;$A204,-9.81-(0.601*Diagramme!C$7*(Diagramme!C$5/1000)^2*PI()/4*K203^2)/N203*1000,(Diagramme!C$3/1000000-Diagramme!C$1/1000000)*Diagramme!C$2*100000/(Diagramme!C$3/1000000-Diagramme!C$1/1000000+$A204*(Diagramme!C$4/1000)^2*PI()/4)*(Diagramme!C$4/1000)^2*PI()/4/(Diagramme!C$8*1000*(Diagramme!C$1/1000000-$A204*(Diagramme!C$4/1000)^2*PI()/4)+Diagramme!C$6/1000)-9.81-(0.601*Diagramme!C$7*(Diagramme!C$5/1000)^2*PI()/4*K203^2)/N203*1000)</f>
        <v>-27.5877577651744</v>
      </c>
      <c r="K204" s="30" t="n">
        <f aca="false">IF((K203^2+2*J204*($A204-$A203))&lt;0,0,SQRT(K203^2+2*J204*($A204-$A203)))</f>
        <v>34.9363265713524</v>
      </c>
      <c r="L204" s="30" t="n">
        <f aca="false">(L203+1000*2*($A204-$A203)/(K204+L203))</f>
        <v>73.700565210798</v>
      </c>
      <c r="M204" s="31" t="n">
        <f aca="false">IF(J204=-9.81,0,(Diagramme!C$3/1000000-Diagramme!C$1/1000000)*Diagramme!C$2*100000/(Diagramme!C$3/1000000-Diagramme!C$1/1000000+$A204*(Diagramme!C$4/1000)^2*PI()/4)/100000)</f>
        <v>2.48891716441562</v>
      </c>
      <c r="N204" s="30" t="n">
        <f aca="false">IF(J204&lt;0,Diagramme!C$6,(Diagramme!C$8*1000*(Diagramme!C$1/1000000-$A204*(Diagramme!C$4/1000)^2*PI()/4)+Diagramme!C$6/1000)*1000)</f>
        <v>83</v>
      </c>
      <c r="O204" s="32" t="n">
        <f aca="false">(0.601*Diagramme!C$7*(Diagramme!C$5/1000)^2*PI()/4*K203^2)</f>
        <v>1.47555389450947</v>
      </c>
      <c r="P204" s="30" t="n">
        <f aca="false">IF(Diagramme!D$9&lt;$A204,-9.81-(0.601*Diagramme!D$7*(Diagramme!D$5/1000)^2*PI()/4*Q203^2)/T203*1000,(Diagramme!D$3/1000000-Diagramme!D$1/1000000)*Diagramme!D$2*100000/(Diagramme!D$3/1000000-Diagramme!D$1/1000000+$A204*(Diagramme!D$4/1000)^2*PI()/4)*(Diagramme!D$4/1000)^2*PI()/4/(Diagramme!D$8*1000*(Diagramme!D$1/1000000-$A204*(Diagramme!D$4/1000)^2*PI()/4)+Diagramme!D$6/1000)-9.81-(0.601*Diagramme!D$7*(Diagramme!D$5/1000)^2*PI()/4*Q203^2)/T203*1000)</f>
        <v>-58.6445401231102</v>
      </c>
      <c r="Q204" s="30" t="n">
        <f aca="false">IF((Q203^2+2*P204*($A204-$A203))&lt;0,0,SQRT(Q203^2+2*P204*($A204-$A203)))</f>
        <v>51.2876692609773</v>
      </c>
      <c r="R204" s="30" t="n">
        <f aca="false">(R203+1000*2*($A204-$A203)/(Q204+R203))</f>
        <v>69.6989001959214</v>
      </c>
      <c r="S204" s="31" t="n">
        <f aca="false">IF(P204=-9.81,0,(Diagramme!D$3/1000000-Diagramme!D$1/1000000)*Diagramme!D$2*100000/(Diagramme!D$3/1000000-Diagramme!D$1/1000000+$A204*(Diagramme!D$4/1000)^2*PI()/4)/100000)</f>
        <v>6.23292728489855</v>
      </c>
      <c r="T204" s="30" t="n">
        <f aca="false">IF(P204&lt;0,Diagramme!D$6,(Diagramme!D$8*1000*(Diagramme!D$1/1000000-$A204*(Diagramme!D$4/1000)^2*PI()/4)+Diagramme!D$6/1000)*1000)</f>
        <v>110</v>
      </c>
      <c r="U204" s="32" t="n">
        <f aca="false">(0.601*Diagramme!D$7*(Diagramme!D$5/1000)^2*PI()/4*Q203^2)</f>
        <v>5.37179941354212</v>
      </c>
      <c r="V204" s="30" t="n">
        <f aca="false">IF(Diagramme!E$9&lt;$A204,-9.81-(0.601*Diagramme!E$7*(Diagramme!E$5/1000)^2*PI()/4*W203^2)/Z203*1000,(Diagramme!E$3/1000000-Diagramme!E$1/1000000)*Diagramme!E$2*100000/(Diagramme!E$3/1000000-Diagramme!E$1/1000000+$A204*(Diagramme!E$4/1000)^2*PI()/4)*(Diagramme!E$4/1000)^2*PI()/4/(Diagramme!E$8*1000*(Diagramme!E$1/1000000-$A204*(Diagramme!E$4/1000)^2*PI()/4)+Diagramme!E$6/1000)-9.81-(0.601*Diagramme!E$7*(Diagramme!E$5/1000)^2*PI()/4*W203^2)/Z203*1000)</f>
        <v>-33.8692516301747</v>
      </c>
      <c r="W204" s="30" t="n">
        <f aca="false">IF((W203^2+2*V204*($A204-$A203))&lt;0,0,SQRT(W203^2+2*V204*($A204-$A203)))</f>
        <v>35.9976201441378</v>
      </c>
      <c r="X204" s="30" t="n">
        <f aca="false">(X203+1000*2*($A204-$A203)/(W204+X203))</f>
        <v>75.6322134400613</v>
      </c>
      <c r="Y204" s="31" t="n">
        <f aca="false">IF(V204=-9.81,0,(Diagramme!E$3/1000000-Diagramme!E$1/1000000)*Diagramme!E$2*100000/(Diagramme!E$3/1000000-Diagramme!E$1/1000000+$A204*(Diagramme!E$4/1000)^2*PI()/4)/100000)</f>
        <v>3.11646364244927</v>
      </c>
      <c r="Z204" s="30" t="n">
        <f aca="false">IF(V204&lt;0,Diagramme!E$6,(Diagramme!E$8*1000*(Diagramme!E$1/1000000-$A204*(Diagramme!E$4/1000)^2*PI()/4)+Diagramme!E$6/1000)*1000)</f>
        <v>110</v>
      </c>
      <c r="AA204" s="32" t="n">
        <f aca="false">(0.601*Diagramme!E$7*(Diagramme!E$5/1000)^2*PI()/4*W203^2)</f>
        <v>2.64651767931921</v>
      </c>
    </row>
    <row r="205" customFormat="false" ht="12.75" hidden="false" customHeight="false" outlineLevel="0" collapsed="false">
      <c r="A205" s="26" t="n">
        <f aca="false">A204+A$3</f>
        <v>2.03</v>
      </c>
      <c r="B205" s="30" t="n">
        <f aca="false">IF(Diagramme!B$9&lt;$A205,-9.81-(0.601*Diagramme!B$7*(Diagramme!B$5/1000)^2*PI()/4*C204^2)/H204*1000,(Diagramme!B$3/1000000-Diagramme!B$1/1000000)*Diagramme!B$2*100000/(Diagramme!B$3/1000000-Diagramme!B$1/1000000+$A205*(Diagramme!B$4/1000)^2*PI()/4)*(Diagramme!B$4/1000)^2*PI()/4/(Diagramme!B$8*1000*(Diagramme!B$1/1000000-$A205*(Diagramme!B$4/1000)^2*PI()/4)+Diagramme!B$6/1000)-9.81-(0.601*Diagramme!B$7*(Diagramme!B$5/1000)^2*PI()/4*C204^2)/H204*1000)</f>
        <v>-45.913787800188</v>
      </c>
      <c r="C205" s="30" t="n">
        <f aca="false">IF((C204^2+2*B205*($A205-$A204))&lt;0,0,SQRT(C204^2+2*B205*($A205-$A204)))</f>
        <v>49.7889362547361</v>
      </c>
      <c r="D205" s="30" t="n">
        <f aca="false">0.98*SQRT(2*G205*100000/(Diagramme!$B$8*1000))</f>
        <v>30.8831852699307</v>
      </c>
      <c r="E205" s="30" t="str">
        <f aca="false">IF(D205&gt;C205,B205,"x")</f>
        <v>x</v>
      </c>
      <c r="F205" s="30" t="n">
        <f aca="false">(F204+1000*2*($A205-$A204)/(C205+F204))</f>
        <v>67.4983735959213</v>
      </c>
      <c r="G205" s="31" t="n">
        <f aca="false">IF(B205=-9.81,0,(Diagramme!B$3/1000000-Diagramme!B$1/1000000)*Diagramme!B$2*100000/(Diagramme!B$3/1000000-Diagramme!B$1/1000000+$A205*(Diagramme!B$4/1000)^2*PI()/4)/100000)</f>
        <v>4.96548902757636</v>
      </c>
      <c r="H205" s="30" t="n">
        <f aca="false">IF(B205&lt;0,Diagramme!B$6,(Diagramme!B$8*1000*(Diagramme!B$1/1000000-$A205*(Diagramme!B$4/1000)^2*PI()/4)+Diagramme!B$6/1000)*1000)</f>
        <v>83</v>
      </c>
      <c r="I205" s="32" t="n">
        <f aca="false">(0.601*Diagramme!B$7*(Diagramme!B$5/1000)^2*PI()/4*C204^2)</f>
        <v>2.9966143874156</v>
      </c>
      <c r="J205" s="30" t="n">
        <f aca="false">IF(Diagramme!C$9&lt;$A205,-9.81-(0.601*Diagramme!C$7*(Diagramme!C$5/1000)^2*PI()/4*K204^2)/N204*1000,(Diagramme!C$3/1000000-Diagramme!C$1/1000000)*Diagramme!C$2*100000/(Diagramme!C$3/1000000-Diagramme!C$1/1000000+$A205*(Diagramme!C$4/1000)^2*PI()/4)*(Diagramme!C$4/1000)^2*PI()/4/(Diagramme!C$8*1000*(Diagramme!C$1/1000000-$A205*(Diagramme!C$4/1000)^2*PI()/4)+Diagramme!C$6/1000)-9.81-(0.601*Diagramme!C$7*(Diagramme!C$5/1000)^2*PI()/4*K204^2)/N204*1000)</f>
        <v>-27.579724860265</v>
      </c>
      <c r="K205" s="30" t="n">
        <f aca="false">IF((K204^2+2*J205*($A205-$A204))&lt;0,0,SQRT(K204^2+2*J205*($A205-$A204)))</f>
        <v>34.9284313962563</v>
      </c>
      <c r="L205" s="30" t="n">
        <f aca="false">(L204+1000*2*($A205-$A204)/(K205+L204))</f>
        <v>73.8846781145777</v>
      </c>
      <c r="M205" s="31" t="n">
        <f aca="false">IF(J205=-9.81,0,(Diagramme!C$3/1000000-Diagramme!C$1/1000000)*Diagramme!C$2*100000/(Diagramme!C$3/1000000-Diagramme!C$1/1000000+$A205*(Diagramme!C$4/1000)^2*PI()/4)/100000)</f>
        <v>2.48274451378818</v>
      </c>
      <c r="N205" s="30" t="n">
        <f aca="false">IF(J205&lt;0,Diagramme!C$6,(Diagramme!C$8*1000*(Diagramme!C$1/1000000-$A205*(Diagramme!C$4/1000)^2*PI()/4)+Diagramme!C$6/1000)*1000)</f>
        <v>83</v>
      </c>
      <c r="O205" s="32" t="n">
        <f aca="false">(0.601*Diagramme!C$7*(Diagramme!C$5/1000)^2*PI()/4*K204^2)</f>
        <v>1.474887163402</v>
      </c>
      <c r="P205" s="30" t="n">
        <f aca="false">IF(Diagramme!D$9&lt;$A205,-9.81-(0.601*Diagramme!D$7*(Diagramme!D$5/1000)^2*PI()/4*Q204^2)/T204*1000,(Diagramme!D$3/1000000-Diagramme!D$1/1000000)*Diagramme!D$2*100000/(Diagramme!D$3/1000000-Diagramme!D$1/1000000+$A205*(Diagramme!D$4/1000)^2*PI()/4)*(Diagramme!D$4/1000)^2*PI()/4/(Diagramme!D$8*1000*(Diagramme!D$1/1000000-$A205*(Diagramme!D$4/1000)^2*PI()/4)+Diagramme!D$6/1000)-9.81-(0.601*Diagramme!D$7*(Diagramme!D$5/1000)^2*PI()/4*Q204^2)/T204*1000)</f>
        <v>-58.6227747984166</v>
      </c>
      <c r="Q205" s="30" t="n">
        <f aca="false">IF((Q204^2+2*P205*($A205-$A204))&lt;0,0,SQRT(Q204^2+2*P205*($A205-$A204)))</f>
        <v>51.2762377981013</v>
      </c>
      <c r="R205" s="30" t="n">
        <f aca="false">(R204+1000*2*($A205-$A204)/(Q205+R204))</f>
        <v>69.8642234212686</v>
      </c>
      <c r="S205" s="31" t="n">
        <f aca="false">IF(P205=-9.81,0,(Diagramme!D$3/1000000-Diagramme!D$1/1000000)*Diagramme!D$2*100000/(Diagramme!D$3/1000000-Diagramme!D$1/1000000+$A205*(Diagramme!D$4/1000)^2*PI()/4)/100000)</f>
        <v>6.22132521338216</v>
      </c>
      <c r="T205" s="30" t="n">
        <f aca="false">IF(P205&lt;0,Diagramme!D$6,(Diagramme!D$8*1000*(Diagramme!D$1/1000000-$A205*(Diagramme!D$4/1000)^2*PI()/4)+Diagramme!D$6/1000)*1000)</f>
        <v>110</v>
      </c>
      <c r="U205" s="32" t="n">
        <f aca="false">(0.601*Diagramme!D$7*(Diagramme!D$5/1000)^2*PI()/4*Q204^2)</f>
        <v>5.36940522782583</v>
      </c>
      <c r="V205" s="30" t="n">
        <f aca="false">IF(Diagramme!E$9&lt;$A205,-9.81-(0.601*Diagramme!E$7*(Diagramme!E$5/1000)^2*PI()/4*W204^2)/Z204*1000,(Diagramme!E$3/1000000-Diagramme!E$1/1000000)*Diagramme!E$2*100000/(Diagramme!E$3/1000000-Diagramme!E$1/1000000+$A205*(Diagramme!E$4/1000)^2*PI()/4)*(Diagramme!E$4/1000)^2*PI()/4/(Diagramme!E$8*1000*(Diagramme!E$1/1000000-$A205*(Diagramme!E$4/1000)^2*PI()/4)+Diagramme!E$6/1000)-9.81-(0.601*Diagramme!E$7*(Diagramme!E$5/1000)^2*PI()/4*W204^2)/Z204*1000)</f>
        <v>-33.8566814018582</v>
      </c>
      <c r="W205" s="30" t="n">
        <f aca="false">IF((W204^2+2*V205*($A205-$A204))&lt;0,0,SQRT(W204^2+2*V205*($A205-$A204)))</f>
        <v>35.9882136596636</v>
      </c>
      <c r="X205" s="30" t="n">
        <f aca="false">(X204+1000*2*($A205-$A204)/(W205+X204))</f>
        <v>75.8113921129948</v>
      </c>
      <c r="Y205" s="31" t="n">
        <f aca="false">IF(V205=-9.81,0,(Diagramme!E$3/1000000-Diagramme!E$1/1000000)*Diagramme!E$2*100000/(Diagramme!E$3/1000000-Diagramme!E$1/1000000+$A205*(Diagramme!E$4/1000)^2*PI()/4)/100000)</f>
        <v>3.11066260669108</v>
      </c>
      <c r="Z205" s="30" t="n">
        <f aca="false">IF(V205&lt;0,Diagramme!E$6,(Diagramme!E$8*1000*(Diagramme!E$1/1000000-$A205*(Diagramme!E$4/1000)^2*PI()/4)+Diagramme!E$6/1000)*1000)</f>
        <v>110</v>
      </c>
      <c r="AA205" s="32" t="n">
        <f aca="false">(0.601*Diagramme!E$7*(Diagramme!E$5/1000)^2*PI()/4*W204^2)</f>
        <v>2.64513495420441</v>
      </c>
    </row>
    <row r="206" customFormat="false" ht="12.75" hidden="false" customHeight="false" outlineLevel="0" collapsed="false">
      <c r="A206" s="26" t="n">
        <f aca="false">A205+A$3</f>
        <v>2.04</v>
      </c>
      <c r="B206" s="30" t="n">
        <f aca="false">IF(Diagramme!B$9&lt;$A206,-9.81-(0.601*Diagramme!B$7*(Diagramme!B$5/1000)^2*PI()/4*C205^2)/H205*1000,(Diagramme!B$3/1000000-Diagramme!B$1/1000000)*Diagramme!B$2*100000/(Diagramme!B$3/1000000-Diagramme!B$1/1000000+$A206*(Diagramme!B$4/1000)^2*PI()/4)*(Diagramme!B$4/1000)^2*PI()/4/(Diagramme!B$8*1000*(Diagramme!B$1/1000000-$A206*(Diagramme!B$4/1000)^2*PI()/4)+Diagramme!B$6/1000)-9.81-(0.601*Diagramme!B$7*(Diagramme!B$5/1000)^2*PI()/4*C205^2)/H205*1000)</f>
        <v>-45.9004187872161</v>
      </c>
      <c r="C206" s="30" t="n">
        <f aca="false">IF((C205^2+2*B206*($A206-$A205))&lt;0,0,SQRT(C205^2+2*B206*($A206-$A205)))</f>
        <v>49.7797164013861</v>
      </c>
      <c r="D206" s="30" t="n">
        <f aca="false">0.98*SQRT(2*G206*100000/(Diagramme!$B$8*1000))</f>
        <v>30.8449603612837</v>
      </c>
      <c r="E206" s="30" t="str">
        <f aca="false">IF(D206&gt;C206,B206,"x")</f>
        <v>x</v>
      </c>
      <c r="F206" s="30" t="n">
        <f aca="false">(F205+1000*2*($A206-$A205)/(C206+F205))</f>
        <v>67.6689084332507</v>
      </c>
      <c r="G206" s="31" t="n">
        <f aca="false">IF(B206=-9.81,0,(Diagramme!B$3/1000000-Diagramme!B$1/1000000)*Diagramme!B$2*100000/(Diagramme!B$3/1000000-Diagramme!B$1/1000000+$A206*(Diagramme!B$4/1000)^2*PI()/4)/100000)</f>
        <v>4.95320480887737</v>
      </c>
      <c r="H206" s="30" t="n">
        <f aca="false">IF(B206&lt;0,Diagramme!B$6,(Diagramme!B$8*1000*(Diagramme!B$1/1000000-$A206*(Diagramme!B$4/1000)^2*PI()/4)+Diagramme!B$6/1000)*1000)</f>
        <v>83</v>
      </c>
      <c r="I206" s="32" t="n">
        <f aca="false">(0.601*Diagramme!B$7*(Diagramme!B$5/1000)^2*PI()/4*C205^2)</f>
        <v>2.99550475933894</v>
      </c>
      <c r="J206" s="30" t="n">
        <f aca="false">IF(Diagramme!C$9&lt;$A206,-9.81-(0.601*Diagramme!C$7*(Diagramme!C$5/1000)^2*PI()/4*K205^2)/N205*1000,(Diagramme!C$3/1000000-Diagramme!C$1/1000000)*Diagramme!C$2*100000/(Diagramme!C$3/1000000-Diagramme!C$1/1000000+$A206*(Diagramme!C$4/1000)^2*PI()/4)*(Diagramme!C$4/1000)^2*PI()/4/(Diagramme!C$8*1000*(Diagramme!C$1/1000000-$A206*(Diagramme!C$4/1000)^2*PI()/4)+Diagramme!C$6/1000)-9.81-(0.601*Diagramme!C$7*(Diagramme!C$5/1000)^2*PI()/4*K205^2)/N205*1000)</f>
        <v>-27.5716942943483</v>
      </c>
      <c r="K206" s="30" t="n">
        <f aca="false">IF((K205^2+2*J206*($A206-$A205))&lt;0,0,SQRT(K205^2+2*J206*($A206-$A205)))</f>
        <v>34.9205367358105</v>
      </c>
      <c r="L206" s="30" t="n">
        <f aca="false">(L205+1000*2*($A206-$A205)/(K206+L205))</f>
        <v>74.0684928336378</v>
      </c>
      <c r="M206" s="31" t="n">
        <f aca="false">IF(J206=-9.81,0,(Diagramme!C$3/1000000-Diagramme!C$1/1000000)*Diagramme!C$2*100000/(Diagramme!C$3/1000000-Diagramme!C$1/1000000+$A206*(Diagramme!C$4/1000)^2*PI()/4)/100000)</f>
        <v>2.47660240443868</v>
      </c>
      <c r="N206" s="30" t="n">
        <f aca="false">IF(J206&lt;0,Diagramme!C$6,(Diagramme!C$8*1000*(Diagramme!C$1/1000000-$A206*(Diagramme!C$4/1000)^2*PI()/4)+Diagramme!C$6/1000)*1000)</f>
        <v>83</v>
      </c>
      <c r="O206" s="32" t="n">
        <f aca="false">(0.601*Diagramme!C$7*(Diagramme!C$5/1000)^2*PI()/4*K205^2)</f>
        <v>1.47422062643091</v>
      </c>
      <c r="P206" s="30" t="n">
        <f aca="false">IF(Diagramme!D$9&lt;$A206,-9.81-(0.601*Diagramme!D$7*(Diagramme!D$5/1000)^2*PI()/4*Q205^2)/T205*1000,(Diagramme!D$3/1000000-Diagramme!D$1/1000000)*Diagramme!D$2*100000/(Diagramme!D$3/1000000-Diagramme!D$1/1000000+$A206*(Diagramme!D$4/1000)^2*PI()/4)*(Diagramme!D$4/1000)^2*PI()/4/(Diagramme!D$8*1000*(Diagramme!D$1/1000000-$A206*(Diagramme!D$4/1000)^2*PI()/4)+Diagramme!D$6/1000)-9.81-(0.601*Diagramme!D$7*(Diagramme!D$5/1000)^2*PI()/4*Q205^2)/T205*1000)</f>
        <v>-58.601017551702</v>
      </c>
      <c r="Q206" s="30" t="n">
        <f aca="false">IF((Q205^2+2*P206*($A206-$A205))&lt;0,0,SQRT(Q205^2+2*P206*($A206-$A205)))</f>
        <v>51.2648080302306</v>
      </c>
      <c r="R206" s="30" t="n">
        <f aca="false">(R205+1000*2*($A206-$A205)/(Q206+R205))</f>
        <v>70.0293366047915</v>
      </c>
      <c r="S206" s="31" t="n">
        <f aca="false">IF(P206=-9.81,0,(Diagramme!D$3/1000000-Diagramme!D$1/1000000)*Diagramme!D$2*100000/(Diagramme!D$3/1000000-Diagramme!D$1/1000000+$A206*(Diagramme!D$4/1000)^2*PI()/4)/100000)</f>
        <v>6.20976625418242</v>
      </c>
      <c r="T206" s="30" t="n">
        <f aca="false">IF(P206&lt;0,Diagramme!D$6,(Diagramme!D$8*1000*(Diagramme!D$1/1000000-$A206*(Diagramme!D$4/1000)^2*PI()/4)+Diagramme!D$6/1000)*1000)</f>
        <v>110</v>
      </c>
      <c r="U206" s="32" t="n">
        <f aca="false">(0.601*Diagramme!D$7*(Diagramme!D$5/1000)^2*PI()/4*Q205^2)</f>
        <v>5.36701193068721</v>
      </c>
      <c r="V206" s="30" t="n">
        <f aca="false">IF(Diagramme!E$9&lt;$A206,-9.81-(0.601*Diagramme!E$7*(Diagramme!E$5/1000)^2*PI()/4*W205^2)/Z205*1000,(Diagramme!E$3/1000000-Diagramme!E$1/1000000)*Diagramme!E$2*100000/(Diagramme!E$3/1000000-Diagramme!E$1/1000000+$A206*(Diagramme!E$4/1000)^2*PI()/4)*(Diagramme!E$4/1000)^2*PI()/4/(Diagramme!E$8*1000*(Diagramme!E$1/1000000-$A206*(Diagramme!E$4/1000)^2*PI()/4)+Diagramme!E$6/1000)-9.81-(0.601*Diagramme!E$7*(Diagramme!E$5/1000)^2*PI()/4*W205^2)/Z205*1000)</f>
        <v>-33.8441158388542</v>
      </c>
      <c r="W206" s="30" t="n">
        <f aca="false">IF((W205^2+2*V206*($A206-$A205))&lt;0,0,SQRT(W205^2+2*V206*($A206-$A205)))</f>
        <v>35.9788082083999</v>
      </c>
      <c r="X206" s="30" t="n">
        <f aca="false">(X205+1000*2*($A206-$A205)/(W206+X205))</f>
        <v>75.9902986713738</v>
      </c>
      <c r="Y206" s="31" t="n">
        <f aca="false">IF(V206=-9.81,0,(Diagramme!E$3/1000000-Diagramme!E$1/1000000)*Diagramme!E$2*100000/(Diagramme!E$3/1000000-Diagramme!E$1/1000000+$A206*(Diagramme!E$4/1000)^2*PI()/4)/100000)</f>
        <v>3.10488312709121</v>
      </c>
      <c r="Z206" s="30" t="n">
        <f aca="false">IF(V206&lt;0,Diagramme!E$6,(Diagramme!E$8*1000*(Diagramme!E$1/1000000-$A206*(Diagramme!E$4/1000)^2*PI()/4)+Diagramme!E$6/1000)*1000)</f>
        <v>110</v>
      </c>
      <c r="AA206" s="32" t="n">
        <f aca="false">(0.601*Diagramme!E$7*(Diagramme!E$5/1000)^2*PI()/4*W205^2)</f>
        <v>2.64375274227396</v>
      </c>
    </row>
    <row r="207" customFormat="false" ht="12.75" hidden="false" customHeight="false" outlineLevel="0" collapsed="false">
      <c r="A207" s="26" t="n">
        <f aca="false">A206+A$3</f>
        <v>2.05</v>
      </c>
      <c r="B207" s="30" t="n">
        <f aca="false">IF(Diagramme!B$9&lt;$A207,-9.81-(0.601*Diagramme!B$7*(Diagramme!B$5/1000)^2*PI()/4*C206^2)/H206*1000,(Diagramme!B$3/1000000-Diagramme!B$1/1000000)*Diagramme!B$2*100000/(Diagramme!B$3/1000000-Diagramme!B$1/1000000+$A207*(Diagramme!B$4/1000)^2*PI()/4)*(Diagramme!B$4/1000)^2*PI()/4/(Diagramme!B$8*1000*(Diagramme!B$1/1000000-$A207*(Diagramme!B$4/1000)^2*PI()/4)+Diagramme!B$6/1000)-9.81-(0.601*Diagramme!B$7*(Diagramme!B$5/1000)^2*PI()/4*C206^2)/H206*1000)</f>
        <v>-45.8870536669858</v>
      </c>
      <c r="C207" s="30" t="n">
        <f aca="false">IF((C206^2+2*B207*($A207-$A206))&lt;0,0,SQRT(C206^2+2*B207*($A207-$A206)))</f>
        <v>49.7704975254326</v>
      </c>
      <c r="D207" s="30" t="n">
        <f aca="false">0.98*SQRT(2*G207*100000/(Diagramme!$B$8*1000))</f>
        <v>30.8068770380277</v>
      </c>
      <c r="E207" s="30" t="str">
        <f aca="false">IF(D207&gt;C207,B207,"x")</f>
        <v>x</v>
      </c>
      <c r="F207" s="30" t="n">
        <f aca="false">(F206+1000*2*($A207-$A206)/(C207+F206))</f>
        <v>67.8392090221947</v>
      </c>
      <c r="G207" s="31" t="n">
        <f aca="false">IF(B207=-9.81,0,(Diagramme!B$3/1000000-Diagramme!B$1/1000000)*Diagramme!B$2*100000/(Diagramme!B$3/1000000-Diagramme!B$1/1000000+$A207*(Diagramme!B$4/1000)^2*PI()/4)/100000)</f>
        <v>4.9409812205131</v>
      </c>
      <c r="H207" s="30" t="n">
        <f aca="false">IF(B207&lt;0,Diagramme!B$6,(Diagramme!B$8*1000*(Diagramme!B$1/1000000-$A207*(Diagramme!B$4/1000)^2*PI()/4)+Diagramme!B$6/1000)*1000)</f>
        <v>83</v>
      </c>
      <c r="I207" s="32" t="n">
        <f aca="false">(0.601*Diagramme!B$7*(Diagramme!B$5/1000)^2*PI()/4*C206^2)</f>
        <v>2.99439545435982</v>
      </c>
      <c r="J207" s="30" t="n">
        <f aca="false">IF(Diagramme!C$9&lt;$A207,-9.81-(0.601*Diagramme!C$7*(Diagramme!C$5/1000)^2*PI()/4*K206^2)/N206*1000,(Diagramme!C$3/1000000-Diagramme!C$1/1000000)*Diagramme!C$2*100000/(Diagramme!C$3/1000000-Diagramme!C$1/1000000+$A207*(Diagramme!C$4/1000)^2*PI()/4)*(Diagramme!C$4/1000)^2*PI()/4/(Diagramme!C$8*1000*(Diagramme!C$1/1000000-$A207*(Diagramme!C$4/1000)^2*PI()/4)+Diagramme!C$6/1000)-9.81-(0.601*Diagramme!C$7*(Diagramme!C$5/1000)^2*PI()/4*K206^2)/N206*1000)</f>
        <v>-27.563666066743</v>
      </c>
      <c r="K207" s="30" t="n">
        <f aca="false">IF((K206^2+2*J207*($A207-$A206))&lt;0,0,SQRT(K206^2+2*J207*($A207-$A206)))</f>
        <v>34.9126425896946</v>
      </c>
      <c r="L207" s="30" t="n">
        <f aca="false">(L206+1000*2*($A207-$A206)/(K207+L206))</f>
        <v>74.2520108335404</v>
      </c>
      <c r="M207" s="31" t="n">
        <f aca="false">IF(J207=-9.81,0,(Diagramme!C$3/1000000-Diagramme!C$1/1000000)*Diagramme!C$2*100000/(Diagramme!C$3/1000000-Diagramme!C$1/1000000+$A207*(Diagramme!C$4/1000)^2*PI()/4)/100000)</f>
        <v>2.47049061025655</v>
      </c>
      <c r="N207" s="30" t="n">
        <f aca="false">IF(J207&lt;0,Diagramme!C$6,(Diagramme!C$8*1000*(Diagramme!C$1/1000000-$A207*(Diagramme!C$4/1000)^2*PI()/4)+Diagramme!C$6/1000)*1000)</f>
        <v>83</v>
      </c>
      <c r="O207" s="32" t="n">
        <f aca="false">(0.601*Diagramme!C$7*(Diagramme!C$5/1000)^2*PI()/4*K206^2)</f>
        <v>1.47355428353967</v>
      </c>
      <c r="P207" s="30" t="n">
        <f aca="false">IF(Diagramme!D$9&lt;$A207,-9.81-(0.601*Diagramme!D$7*(Diagramme!D$5/1000)^2*PI()/4*Q206^2)/T206*1000,(Diagramme!D$3/1000000-Diagramme!D$1/1000000)*Diagramme!D$2*100000/(Diagramme!D$3/1000000-Diagramme!D$1/1000000+$A207*(Diagramme!D$4/1000)^2*PI()/4)*(Diagramme!D$4/1000)^2*PI()/4/(Diagramme!D$8*1000*(Diagramme!D$1/1000000-$A207*(Diagramme!D$4/1000)^2*PI()/4)+Diagramme!D$6/1000)-9.81-(0.601*Diagramme!D$7*(Diagramme!D$5/1000)^2*PI()/4*Q206^2)/T206*1000)</f>
        <v>-58.5792683799682</v>
      </c>
      <c r="Q207" s="30" t="n">
        <f aca="false">IF((Q206^2+2*P207*($A207-$A206))&lt;0,0,SQRT(Q206^2+2*P207*($A207-$A206)))</f>
        <v>51.2533799569238</v>
      </c>
      <c r="R207" s="30" t="n">
        <f aca="false">(R206+1000*2*($A207-$A206)/(Q207+R206))</f>
        <v>70.1942405628078</v>
      </c>
      <c r="S207" s="31" t="n">
        <f aca="false">IF(P207=-9.81,0,(Diagramme!D$3/1000000-Diagramme!D$1/1000000)*Diagramme!D$2*100000/(Diagramme!D$3/1000000-Diagramme!D$1/1000000+$A207*(Diagramme!D$4/1000)^2*PI()/4)/100000)</f>
        <v>6.19825016744239</v>
      </c>
      <c r="T207" s="30" t="n">
        <f aca="false">IF(P207&lt;0,Diagramme!D$6,(Diagramme!D$8*1000*(Diagramme!D$1/1000000-$A207*(Diagramme!D$4/1000)^2*PI()/4)+Diagramme!D$6/1000)*1000)</f>
        <v>110</v>
      </c>
      <c r="U207" s="32" t="n">
        <f aca="false">(0.601*Diagramme!D$7*(Diagramme!D$5/1000)^2*PI()/4*Q206^2)</f>
        <v>5.3646195217965</v>
      </c>
      <c r="V207" s="30" t="n">
        <f aca="false">IF(Diagramme!E$9&lt;$A207,-9.81-(0.601*Diagramme!E$7*(Diagramme!E$5/1000)^2*PI()/4*W206^2)/Z206*1000,(Diagramme!E$3/1000000-Diagramme!E$1/1000000)*Diagramme!E$2*100000/(Diagramme!E$3/1000000-Diagramme!E$1/1000000+$A207*(Diagramme!E$4/1000)^2*PI()/4)*(Diagramme!E$4/1000)^2*PI()/4/(Diagramme!E$8*1000*(Diagramme!E$1/1000000-$A207*(Diagramme!E$4/1000)^2*PI()/4)+Diagramme!E$6/1000)-9.81-(0.601*Diagramme!E$7*(Diagramme!E$5/1000)^2*PI()/4*W206^2)/Z206*1000)</f>
        <v>-33.8315549394311</v>
      </c>
      <c r="W207" s="30" t="n">
        <f aca="false">IF((W206^2+2*V207*($A207-$A206))&lt;0,0,SQRT(W206^2+2*V207*($A207-$A206)))</f>
        <v>35.9694037898605</v>
      </c>
      <c r="X207" s="30" t="n">
        <f aca="false">(X206+1000*2*($A207-$A206)/(W207+X206))</f>
        <v>76.168934372973</v>
      </c>
      <c r="Y207" s="31" t="n">
        <f aca="false">IF(V207=-9.81,0,(Diagramme!E$3/1000000-Diagramme!E$1/1000000)*Diagramme!E$2*100000/(Diagramme!E$3/1000000-Diagramme!E$1/1000000+$A207*(Diagramme!E$4/1000)^2*PI()/4)/100000)</f>
        <v>3.0991250837212</v>
      </c>
      <c r="Z207" s="30" t="n">
        <f aca="false">IF(V207&lt;0,Diagramme!E$6,(Diagramme!E$8*1000*(Diagramme!E$1/1000000-$A207*(Diagramme!E$4/1000)^2*PI()/4)+Diagramme!E$6/1000)*1000)</f>
        <v>110</v>
      </c>
      <c r="AA207" s="32" t="n">
        <f aca="false">(0.601*Diagramme!E$7*(Diagramme!E$5/1000)^2*PI()/4*W206^2)</f>
        <v>2.64237104333742</v>
      </c>
    </row>
    <row r="208" customFormat="false" ht="12.75" hidden="false" customHeight="false" outlineLevel="0" collapsed="false">
      <c r="A208" s="26" t="n">
        <f aca="false">A207+A$3</f>
        <v>2.06</v>
      </c>
      <c r="B208" s="30" t="n">
        <f aca="false">IF(Diagramme!B$9&lt;$A208,-9.81-(0.601*Diagramme!B$7*(Diagramme!B$5/1000)^2*PI()/4*C207^2)/H207*1000,(Diagramme!B$3/1000000-Diagramme!B$1/1000000)*Diagramme!B$2*100000/(Diagramme!B$3/1000000-Diagramme!B$1/1000000+$A208*(Diagramme!B$4/1000)^2*PI()/4)*(Diagramme!B$4/1000)^2*PI()/4/(Diagramme!B$8*1000*(Diagramme!B$1/1000000-$A208*(Diagramme!B$4/1000)^2*PI()/4)+Diagramme!B$6/1000)-9.81-(0.601*Diagramme!B$7*(Diagramme!B$5/1000)^2*PI()/4*C207^2)/H207*1000)</f>
        <v>-45.8736924383635</v>
      </c>
      <c r="C208" s="30" t="n">
        <f aca="false">IF((C207^2+2*B208*($A208-$A207))&lt;0,0,SQRT(C207^2+2*B208*($A208-$A207)))</f>
        <v>49.7612796266366</v>
      </c>
      <c r="D208" s="30" t="n">
        <f aca="false">0.98*SQRT(2*G208*100000/(Diagramme!$B$8*1000))</f>
        <v>30.7689344282595</v>
      </c>
      <c r="E208" s="30" t="str">
        <f aca="false">IF(D208&gt;C208,B208,"x")</f>
        <v>x</v>
      </c>
      <c r="F208" s="30" t="n">
        <f aca="false">(F207+1000*2*($A208-$A207)/(C208+F207))</f>
        <v>68.0092763427458</v>
      </c>
      <c r="G208" s="31" t="n">
        <f aca="false">IF(B208=-9.81,0,(Diagramme!B$3/1000000-Diagramme!B$1/1000000)*Diagramme!B$2*100000/(Diagramme!B$3/1000000-Diagramme!B$1/1000000+$A208*(Diagramme!B$4/1000)^2*PI()/4)/100000)</f>
        <v>4.92881781471538</v>
      </c>
      <c r="H208" s="30" t="n">
        <f aca="false">IF(B208&lt;0,Diagramme!B$6,(Diagramme!B$8*1000*(Diagramme!B$1/1000000-$A208*(Diagramme!B$4/1000)^2*PI()/4)+Diagramme!B$6/1000)*1000)</f>
        <v>83</v>
      </c>
      <c r="I208" s="32" t="n">
        <f aca="false">(0.601*Diagramme!B$7*(Diagramme!B$5/1000)^2*PI()/4*C207^2)</f>
        <v>2.99328647238417</v>
      </c>
      <c r="J208" s="30" t="n">
        <f aca="false">IF(Diagramme!C$9&lt;$A208,-9.81-(0.601*Diagramme!C$7*(Diagramme!C$5/1000)^2*PI()/4*K207^2)/N207*1000,(Diagramme!C$3/1000000-Diagramme!C$1/1000000)*Diagramme!C$2*100000/(Diagramme!C$3/1000000-Diagramme!C$1/1000000+$A208*(Diagramme!C$4/1000)^2*PI()/4)*(Diagramme!C$4/1000)^2*PI()/4/(Diagramme!C$8*1000*(Diagramme!C$1/1000000-$A208*(Diagramme!C$4/1000)^2*PI()/4)+Diagramme!C$6/1000)-9.81-(0.601*Diagramme!C$7*(Diagramme!C$5/1000)^2*PI()/4*K207^2)/N207*1000)</f>
        <v>-27.5556401767685</v>
      </c>
      <c r="K208" s="30" t="n">
        <f aca="false">IF((K207^2+2*J208*($A208-$A207))&lt;0,0,SQRT(K207^2+2*J208*($A208-$A207)))</f>
        <v>34.9047489575877</v>
      </c>
      <c r="L208" s="30" t="n">
        <f aca="false">(L207+1000*2*($A208-$A207)/(K208+L207))</f>
        <v>74.4352335678747</v>
      </c>
      <c r="M208" s="31" t="n">
        <f aca="false">IF(J208=-9.81,0,(Diagramme!C$3/1000000-Diagramme!C$1/1000000)*Diagramme!C$2*100000/(Diagramme!C$3/1000000-Diagramme!C$1/1000000+$A208*(Diagramme!C$4/1000)^2*PI()/4)/100000)</f>
        <v>2.46440890735769</v>
      </c>
      <c r="N208" s="30" t="n">
        <f aca="false">IF(J208&lt;0,Diagramme!C$6,(Diagramme!C$8*1000*(Diagramme!C$1/1000000-$A208*(Diagramme!C$4/1000)^2*PI()/4)+Diagramme!C$6/1000)*1000)</f>
        <v>83</v>
      </c>
      <c r="O208" s="32" t="n">
        <f aca="false">(0.601*Diagramme!C$7*(Diagramme!C$5/1000)^2*PI()/4*K207^2)</f>
        <v>1.47288813467179</v>
      </c>
      <c r="P208" s="30" t="n">
        <f aca="false">IF(Diagramme!D$9&lt;$A208,-9.81-(0.601*Diagramme!D$7*(Diagramme!D$5/1000)^2*PI()/4*Q207^2)/T207*1000,(Diagramme!D$3/1000000-Diagramme!D$1/1000000)*Diagramme!D$2*100000/(Diagramme!D$3/1000000-Diagramme!D$1/1000000+$A208*(Diagramme!D$4/1000)^2*PI()/4)*(Diagramme!D$4/1000)^2*PI()/4/(Diagramme!D$8*1000*(Diagramme!D$1/1000000-$A208*(Diagramme!D$4/1000)^2*PI()/4)+Diagramme!D$6/1000)-9.81-(0.601*Diagramme!D$7*(Diagramme!D$5/1000)^2*PI()/4*Q207^2)/T207*1000)</f>
        <v>-58.5575272802183</v>
      </c>
      <c r="Q208" s="30" t="n">
        <f aca="false">IF((Q207^2+2*P208*($A208-$A207))&lt;0,0,SQRT(Q207^2+2*P208*($A208-$A207)))</f>
        <v>51.2419535777393</v>
      </c>
      <c r="R208" s="30" t="n">
        <f aca="false">(R207+1000*2*($A208-$A207)/(Q208+R207))</f>
        <v>70.3589361063527</v>
      </c>
      <c r="S208" s="31" t="n">
        <f aca="false">IF(P208=-9.81,0,(Diagramme!D$3/1000000-Diagramme!D$1/1000000)*Diagramme!D$2*100000/(Diagramme!D$3/1000000-Diagramme!D$1/1000000+$A208*(Diagramme!D$4/1000)^2*PI()/4)/100000)</f>
        <v>6.18677671508111</v>
      </c>
      <c r="T208" s="30" t="n">
        <f aca="false">IF(P208&lt;0,Diagramme!D$6,(Diagramme!D$8*1000*(Diagramme!D$1/1000000-$A208*(Diagramme!D$4/1000)^2*PI()/4)+Diagramme!D$6/1000)*1000)</f>
        <v>110</v>
      </c>
      <c r="U208" s="32" t="n">
        <f aca="false">(0.601*Diagramme!D$7*(Diagramme!D$5/1000)^2*PI()/4*Q207^2)</f>
        <v>5.36222800082401</v>
      </c>
      <c r="V208" s="30" t="n">
        <f aca="false">IF(Diagramme!E$9&lt;$A208,-9.81-(0.601*Diagramme!E$7*(Diagramme!E$5/1000)^2*PI()/4*W207^2)/Z207*1000,(Diagramme!E$3/1000000-Diagramme!E$1/1000000)*Diagramme!E$2*100000/(Diagramme!E$3/1000000-Diagramme!E$1/1000000+$A208*(Diagramme!E$4/1000)^2*PI()/4)*(Diagramme!E$4/1000)^2*PI()/4/(Diagramme!E$8*1000*(Diagramme!E$1/1000000-$A208*(Diagramme!E$4/1000)^2*PI()/4)+Diagramme!E$6/1000)-9.81-(0.601*Diagramme!E$7*(Diagramme!E$5/1000)^2*PI()/4*W207^2)/Z207*1000)</f>
        <v>-33.8189987018581</v>
      </c>
      <c r="W208" s="30" t="n">
        <f aca="false">IF((W207^2+2*V208*($A208-$A207))&lt;0,0,SQRT(W207^2+2*V208*($A208-$A207)))</f>
        <v>35.9600004035594</v>
      </c>
      <c r="X208" s="30" t="n">
        <f aca="false">(X207+1000*2*($A208-$A207)/(W208+X207))</f>
        <v>76.3473004658986</v>
      </c>
      <c r="Y208" s="31" t="n">
        <f aca="false">IF(V208=-9.81,0,(Diagramme!E$3/1000000-Diagramme!E$1/1000000)*Diagramme!E$2*100000/(Diagramme!E$3/1000000-Diagramme!E$1/1000000+$A208*(Diagramme!E$4/1000)^2*PI()/4)/100000)</f>
        <v>3.09338835754055</v>
      </c>
      <c r="Z208" s="30" t="n">
        <f aca="false">IF(V208&lt;0,Diagramme!E$6,(Diagramme!E$8*1000*(Diagramme!E$1/1000000-$A208*(Diagramme!E$4/1000)^2*PI()/4)+Diagramme!E$6/1000)*1000)</f>
        <v>110</v>
      </c>
      <c r="AA208" s="32" t="n">
        <f aca="false">(0.601*Diagramme!E$7*(Diagramme!E$5/1000)^2*PI()/4*W207^2)</f>
        <v>2.64098985720439</v>
      </c>
    </row>
    <row r="209" customFormat="false" ht="12.75" hidden="false" customHeight="false" outlineLevel="0" collapsed="false">
      <c r="A209" s="26" t="n">
        <f aca="false">A208+A$3</f>
        <v>2.07</v>
      </c>
      <c r="B209" s="30" t="n">
        <f aca="false">IF(Diagramme!B$9&lt;$A209,-9.81-(0.601*Diagramme!B$7*(Diagramme!B$5/1000)^2*PI()/4*C208^2)/H208*1000,(Diagramme!B$3/1000000-Diagramme!B$1/1000000)*Diagramme!B$2*100000/(Diagramme!B$3/1000000-Diagramme!B$1/1000000+$A209*(Diagramme!B$4/1000)^2*PI()/4)*(Diagramme!B$4/1000)^2*PI()/4/(Diagramme!B$8*1000*(Diagramme!B$1/1000000-$A209*(Diagramme!B$4/1000)^2*PI()/4)+Diagramme!B$6/1000)-9.81-(0.601*Diagramme!B$7*(Diagramme!B$5/1000)^2*PI()/4*C208^2)/H208*1000)</f>
        <v>-45.860335100216</v>
      </c>
      <c r="C209" s="30" t="n">
        <f aca="false">IF((C208^2+2*B209*($A209-$A208))&lt;0,0,SQRT(C208^2+2*B209*($A209-$A208)))</f>
        <v>49.7520627047594</v>
      </c>
      <c r="D209" s="30" t="n">
        <f aca="false">0.98*SQRT(2*G209*100000/(Diagramme!$B$8*1000))</f>
        <v>30.7311316675747</v>
      </c>
      <c r="E209" s="30" t="str">
        <f aca="false">IF(D209&gt;C209,B209,"x")</f>
        <v>x</v>
      </c>
      <c r="F209" s="30" t="n">
        <f aca="false">(F208+1000*2*($A209-$A208)/(C209+F208))</f>
        <v>68.1791113680755</v>
      </c>
      <c r="G209" s="31" t="n">
        <f aca="false">IF(B209=-9.81,0,(Diagramme!B$3/1000000-Diagramme!B$1/1000000)*Diagramme!B$2*100000/(Diagramme!B$3/1000000-Diagramme!B$1/1000000+$A209*(Diagramme!B$4/1000)^2*PI()/4)/100000)</f>
        <v>4.91671414811439</v>
      </c>
      <c r="H209" s="30" t="n">
        <f aca="false">IF(B209&lt;0,Diagramme!B$6,(Diagramme!B$8*1000*(Diagramme!B$1/1000000-$A209*(Diagramme!B$4/1000)^2*PI()/4)+Diagramme!B$6/1000)*1000)</f>
        <v>83</v>
      </c>
      <c r="I209" s="32" t="n">
        <f aca="false">(0.601*Diagramme!B$7*(Diagramme!B$5/1000)^2*PI()/4*C208^2)</f>
        <v>2.99217781331793</v>
      </c>
      <c r="J209" s="30" t="n">
        <f aca="false">IF(Diagramme!C$9&lt;$A209,-9.81-(0.601*Diagramme!C$7*(Diagramme!C$5/1000)^2*PI()/4*K208^2)/N208*1000,(Diagramme!C$3/1000000-Diagramme!C$1/1000000)*Diagramme!C$2*100000/(Diagramme!C$3/1000000-Diagramme!C$1/1000000+$A209*(Diagramme!C$4/1000)^2*PI()/4)*(Diagramme!C$4/1000)^2*PI()/4/(Diagramme!C$8*1000*(Diagramme!C$1/1000000-$A209*(Diagramme!C$4/1000)^2*PI()/4)+Diagramme!C$6/1000)-9.81-(0.601*Diagramme!C$7*(Diagramme!C$5/1000)^2*PI()/4*K208^2)/N208*1000)</f>
        <v>-27.547616623744</v>
      </c>
      <c r="K209" s="30" t="n">
        <f aca="false">IF((K208^2+2*J209*($A209-$A208))&lt;0,0,SQRT(K208^2+2*J209*($A209-$A208)))</f>
        <v>34.8968558391691</v>
      </c>
      <c r="L209" s="30" t="n">
        <f aca="false">(L208+1000*2*($A209-$A208)/(K209+L208))</f>
        <v>74.6181624783937</v>
      </c>
      <c r="M209" s="31" t="n">
        <f aca="false">IF(J209=-9.81,0,(Diagramme!C$3/1000000-Diagramme!C$1/1000000)*Diagramme!C$2*100000/(Diagramme!C$3/1000000-Diagramme!C$1/1000000+$A209*(Diagramme!C$4/1000)^2*PI()/4)/100000)</f>
        <v>2.45835707405719</v>
      </c>
      <c r="N209" s="30" t="n">
        <f aca="false">IF(J209&lt;0,Diagramme!C$6,(Diagramme!C$8*1000*(Diagramme!C$1/1000000-$A209*(Diagramme!C$4/1000)^2*PI()/4)+Diagramme!C$6/1000)*1000)</f>
        <v>83</v>
      </c>
      <c r="O209" s="32" t="n">
        <f aca="false">(0.601*Diagramme!C$7*(Diagramme!C$5/1000)^2*PI()/4*K208^2)</f>
        <v>1.47222217977075</v>
      </c>
      <c r="P209" s="30" t="n">
        <f aca="false">IF(Diagramme!D$9&lt;$A209,-9.81-(0.601*Diagramme!D$7*(Diagramme!D$5/1000)^2*PI()/4*Q208^2)/T208*1000,(Diagramme!D$3/1000000-Diagramme!D$1/1000000)*Diagramme!D$2*100000/(Diagramme!D$3/1000000-Diagramme!D$1/1000000+$A209*(Diagramme!D$4/1000)^2*PI()/4)*(Diagramme!D$4/1000)^2*PI()/4/(Diagramme!D$8*1000*(Diagramme!D$1/1000000-$A209*(Diagramme!D$4/1000)^2*PI()/4)+Diagramme!D$6/1000)-9.81-(0.601*Diagramme!D$7*(Diagramme!D$5/1000)^2*PI()/4*Q208^2)/T208*1000)</f>
        <v>-58.5357942494565</v>
      </c>
      <c r="Q209" s="30" t="n">
        <f aca="false">IF((Q208^2+2*P209*($A209-$A208))&lt;0,0,SQRT(Q208^2+2*P209*($A209-$A208)))</f>
        <v>51.2305288922358</v>
      </c>
      <c r="R209" s="30" t="n">
        <f aca="false">(R208+1000*2*($A209-$A208)/(Q209+R208))</f>
        <v>70.5234240412262</v>
      </c>
      <c r="S209" s="31" t="n">
        <f aca="false">IF(P209=-9.81,0,(Diagramme!D$3/1000000-Diagramme!D$1/1000000)*Diagramme!D$2*100000/(Diagramme!D$3/1000000-Diagramme!D$1/1000000+$A209*(Diagramme!D$4/1000)^2*PI()/4)/100000)</f>
        <v>6.17534566077718</v>
      </c>
      <c r="T209" s="30" t="n">
        <f aca="false">IF(P209&lt;0,Diagramme!D$6,(Diagramme!D$8*1000*(Diagramme!D$1/1000000-$A209*(Diagramme!D$4/1000)^2*PI()/4)+Diagramme!D$6/1000)*1000)</f>
        <v>110</v>
      </c>
      <c r="U209" s="32" t="n">
        <f aca="false">(0.601*Diagramme!D$7*(Diagramme!D$5/1000)^2*PI()/4*Q208^2)</f>
        <v>5.35983736744022</v>
      </c>
      <c r="V209" s="30" t="n">
        <f aca="false">IF(Diagramme!E$9&lt;$A209,-9.81-(0.601*Diagramme!E$7*(Diagramme!E$5/1000)^2*PI()/4*W208^2)/Z208*1000,(Diagramme!E$3/1000000-Diagramme!E$1/1000000)*Diagramme!E$2*100000/(Diagramme!E$3/1000000-Diagramme!E$1/1000000+$A209*(Diagramme!E$4/1000)^2*PI()/4)*(Diagramme!E$4/1000)^2*PI()/4/(Diagramme!E$8*1000*(Diagramme!E$1/1000000-$A209*(Diagramme!E$4/1000)^2*PI()/4)+Diagramme!E$6/1000)-9.81-(0.601*Diagramme!E$7*(Diagramme!E$5/1000)^2*PI()/4*W208^2)/Z208*1000)</f>
        <v>-33.806447124405</v>
      </c>
      <c r="W209" s="30" t="n">
        <f aca="false">IF((W208^2+2*V209*($A209-$A208))&lt;0,0,SQRT(W208^2+2*V209*($A209-$A208)))</f>
        <v>35.9505980490103</v>
      </c>
      <c r="X209" s="30" t="n">
        <f aca="false">(X208+1000*2*($A209-$A208)/(W209+X208))</f>
        <v>76.5253981886921</v>
      </c>
      <c r="Y209" s="31" t="n">
        <f aca="false">IF(V209=-9.81,0,(Diagramme!E$3/1000000-Diagramme!E$1/1000000)*Diagramme!E$2*100000/(Diagramme!E$3/1000000-Diagramme!E$1/1000000+$A209*(Diagramme!E$4/1000)^2*PI()/4)/100000)</f>
        <v>3.08767283038859</v>
      </c>
      <c r="Z209" s="30" t="n">
        <f aca="false">IF(V209&lt;0,Diagramme!E$6,(Diagramme!E$8*1000*(Diagramme!E$1/1000000-$A209*(Diagramme!E$4/1000)^2*PI()/4)+Diagramme!E$6/1000)*1000)</f>
        <v>110</v>
      </c>
      <c r="AA209" s="32" t="n">
        <f aca="false">(0.601*Diagramme!E$7*(Diagramme!E$5/1000)^2*PI()/4*W208^2)</f>
        <v>2.63960918368455</v>
      </c>
    </row>
    <row r="210" customFormat="false" ht="12.75" hidden="false" customHeight="false" outlineLevel="0" collapsed="false">
      <c r="A210" s="26" t="n">
        <f aca="false">A209+A$3</f>
        <v>2.08</v>
      </c>
      <c r="B210" s="30" t="n">
        <f aca="false">IF(Diagramme!B$9&lt;$A210,-9.81-(0.601*Diagramme!B$7*(Diagramme!B$5/1000)^2*PI()/4*C209^2)/H209*1000,(Diagramme!B$3/1000000-Diagramme!B$1/1000000)*Diagramme!B$2*100000/(Diagramme!B$3/1000000-Diagramme!B$1/1000000+$A210*(Diagramme!B$4/1000)^2*PI()/4)*(Diagramme!B$4/1000)^2*PI()/4/(Diagramme!B$8*1000*(Diagramme!B$1/1000000-$A210*(Diagramme!B$4/1000)^2*PI()/4)+Diagramme!B$6/1000)-9.81-(0.601*Diagramme!B$7*(Diagramme!B$5/1000)^2*PI()/4*C209^2)/H209*1000)</f>
        <v>-45.8469816514107</v>
      </c>
      <c r="C210" s="30" t="n">
        <f aca="false">IF((C209^2+2*B210*($A210-$A209))&lt;0,0,SQRT(C209^2+2*B210*($A210-$A209)))</f>
        <v>49.7428467595622</v>
      </c>
      <c r="D210" s="30" t="n">
        <f aca="false">0.98*SQRT(2*G210*100000/(Diagramme!$B$8*1000))</f>
        <v>30.6934678989846</v>
      </c>
      <c r="E210" s="30" t="str">
        <f aca="false">IF(D210&gt;C210,B210,"x")</f>
        <v>x</v>
      </c>
      <c r="F210" s="30" t="n">
        <f aca="false">(F209+1000*2*($A210-$A209)/(C210+F209))</f>
        <v>68.3487150646013</v>
      </c>
      <c r="G210" s="31" t="n">
        <f aca="false">IF(B210=-9.81,0,(Diagramme!B$3/1000000-Diagramme!B$1/1000000)*Diagramme!B$2*100000/(Diagramme!B$3/1000000-Diagramme!B$1/1000000+$A210*(Diagramme!B$4/1000)^2*PI()/4)/100000)</f>
        <v>4.90466978168472</v>
      </c>
      <c r="H210" s="30" t="n">
        <f aca="false">IF(B210&lt;0,Diagramme!B$6,(Diagramme!B$8*1000*(Diagramme!B$1/1000000-$A210*(Diagramme!B$4/1000)^2*PI()/4)+Diagramme!B$6/1000)*1000)</f>
        <v>83</v>
      </c>
      <c r="I210" s="32" t="n">
        <f aca="false">(0.601*Diagramme!B$7*(Diagramme!B$5/1000)^2*PI()/4*C209^2)</f>
        <v>2.99106947706709</v>
      </c>
      <c r="J210" s="30" t="n">
        <f aca="false">IF(Diagramme!C$9&lt;$A210,-9.81-(0.601*Diagramme!C$7*(Diagramme!C$5/1000)^2*PI()/4*K209^2)/N209*1000,(Diagramme!C$3/1000000-Diagramme!C$1/1000000)*Diagramme!C$2*100000/(Diagramme!C$3/1000000-Diagramme!C$1/1000000+$A210*(Diagramme!C$4/1000)^2*PI()/4)*(Diagramme!C$4/1000)^2*PI()/4/(Diagramme!C$8*1000*(Diagramme!C$1/1000000-$A210*(Diagramme!C$4/1000)^2*PI()/4)+Diagramme!C$6/1000)-9.81-(0.601*Diagramme!C$7*(Diagramme!C$5/1000)^2*PI()/4*K209^2)/N209*1000)</f>
        <v>-27.539595406989</v>
      </c>
      <c r="K210" s="30" t="n">
        <f aca="false">IF((K209^2+2*J210*($A210-$A209))&lt;0,0,SQRT(K209^2+2*J210*($A210-$A209)))</f>
        <v>34.8889632341176</v>
      </c>
      <c r="L210" s="30" t="n">
        <f aca="false">(L209+1000*2*($A210-$A209)/(K210+L209))</f>
        <v>74.8007989951488</v>
      </c>
      <c r="M210" s="31" t="n">
        <f aca="false">IF(J210=-9.81,0,(Diagramme!C$3/1000000-Diagramme!C$1/1000000)*Diagramme!C$2*100000/(Diagramme!C$3/1000000-Diagramme!C$1/1000000+$A210*(Diagramme!C$4/1000)^2*PI()/4)/100000)</f>
        <v>2.45233489084236</v>
      </c>
      <c r="N210" s="30" t="n">
        <f aca="false">IF(J210&lt;0,Diagramme!C$6,(Diagramme!C$8*1000*(Diagramme!C$1/1000000-$A210*(Diagramme!C$4/1000)^2*PI()/4)+Diagramme!C$6/1000)*1000)</f>
        <v>83</v>
      </c>
      <c r="O210" s="32" t="n">
        <f aca="false">(0.601*Diagramme!C$7*(Diagramme!C$5/1000)^2*PI()/4*K209^2)</f>
        <v>1.47155641878009</v>
      </c>
      <c r="P210" s="30" t="n">
        <f aca="false">IF(Diagramme!D$9&lt;$A210,-9.81-(0.601*Diagramme!D$7*(Diagramme!D$5/1000)^2*PI()/4*Q209^2)/T209*1000,(Diagramme!D$3/1000000-Diagramme!D$1/1000000)*Diagramme!D$2*100000/(Diagramme!D$3/1000000-Diagramme!D$1/1000000+$A210*(Diagramme!D$4/1000)^2*PI()/4)*(Diagramme!D$4/1000)^2*PI()/4/(Diagramme!D$8*1000*(Diagramme!D$1/1000000-$A210*(Diagramme!D$4/1000)^2*PI()/4)+Diagramme!D$6/1000)-9.81-(0.601*Diagramme!D$7*(Diagramme!D$5/1000)^2*PI()/4*Q209^2)/T209*1000)</f>
        <v>-58.5140692846881</v>
      </c>
      <c r="Q210" s="30" t="n">
        <f aca="false">IF((Q209^2+2*P210*($A210-$A209))&lt;0,0,SQRT(Q209^2+2*P210*($A210-$A209)))</f>
        <v>51.2191058999716</v>
      </c>
      <c r="R210" s="30" t="n">
        <f aca="false">(R209+1000*2*($A210-$A209)/(Q210+R209))</f>
        <v>70.6877051680408</v>
      </c>
      <c r="S210" s="31" t="n">
        <f aca="false">IF(P210=-9.81,0,(Diagramme!D$3/1000000-Diagramme!D$1/1000000)*Diagramme!D$2*100000/(Diagramme!D$3/1000000-Diagramme!D$1/1000000+$A210*(Diagramme!D$4/1000)^2*PI()/4)/100000)</f>
        <v>6.16395676995255</v>
      </c>
      <c r="T210" s="30" t="n">
        <f aca="false">IF(P210&lt;0,Diagramme!D$6,(Diagramme!D$8*1000*(Diagramme!D$1/1000000-$A210*(Diagramme!D$4/1000)^2*PI()/4)+Diagramme!D$6/1000)*1000)</f>
        <v>110</v>
      </c>
      <c r="U210" s="32" t="n">
        <f aca="false">(0.601*Diagramme!D$7*(Diagramme!D$5/1000)^2*PI()/4*Q209^2)</f>
        <v>5.35744762131569</v>
      </c>
      <c r="V210" s="30" t="n">
        <f aca="false">IF(Diagramme!E$9&lt;$A210,-9.81-(0.601*Diagramme!E$7*(Diagramme!E$5/1000)^2*PI()/4*W209^2)/Z209*1000,(Diagramme!E$3/1000000-Diagramme!E$1/1000000)*Diagramme!E$2*100000/(Diagramme!E$3/1000000-Diagramme!E$1/1000000+$A210*(Diagramme!E$4/1000)^2*PI()/4)*(Diagramme!E$4/1000)^2*PI()/4/(Diagramme!E$8*1000*(Diagramme!E$1/1000000-$A210*(Diagramme!E$4/1000)^2*PI()/4)+Diagramme!E$6/1000)-9.81-(0.601*Diagramme!E$7*(Diagramme!E$5/1000)^2*PI()/4*W209^2)/Z209*1000)</f>
        <v>-33.7939002053422</v>
      </c>
      <c r="W210" s="30" t="n">
        <f aca="false">IF((W209^2+2*V210*($A210-$A209))&lt;0,0,SQRT(W209^2+2*V210*($A210-$A209)))</f>
        <v>35.9411967257269</v>
      </c>
      <c r="X210" s="30" t="n">
        <f aca="false">(X209+1000*2*($A210-$A209)/(W210+X209))</f>
        <v>76.7032287704326</v>
      </c>
      <c r="Y210" s="31" t="n">
        <f aca="false">IF(V210=-9.81,0,(Diagramme!E$3/1000000-Diagramme!E$1/1000000)*Diagramme!E$2*100000/(Diagramme!E$3/1000000-Diagramme!E$1/1000000+$A210*(Diagramme!E$4/1000)^2*PI()/4)/100000)</f>
        <v>3.08197838497628</v>
      </c>
      <c r="Z210" s="30" t="n">
        <f aca="false">IF(V210&lt;0,Diagramme!E$6,(Diagramme!E$8*1000*(Diagramme!E$1/1000000-$A210*(Diagramme!E$4/1000)^2*PI()/4)+Diagramme!E$6/1000)*1000)</f>
        <v>110</v>
      </c>
      <c r="AA210" s="32" t="n">
        <f aca="false">(0.601*Diagramme!E$7*(Diagramme!E$5/1000)^2*PI()/4*W209^2)</f>
        <v>2.63822902258765</v>
      </c>
    </row>
    <row r="211" customFormat="false" ht="12.75" hidden="false" customHeight="false" outlineLevel="0" collapsed="false">
      <c r="A211" s="26" t="n">
        <f aca="false">A210+A$3</f>
        <v>2.09</v>
      </c>
      <c r="B211" s="30" t="n">
        <f aca="false">IF(Diagramme!B$9&lt;$A211,-9.81-(0.601*Diagramme!B$7*(Diagramme!B$5/1000)^2*PI()/4*C210^2)/H210*1000,(Diagramme!B$3/1000000-Diagramme!B$1/1000000)*Diagramme!B$2*100000/(Diagramme!B$3/1000000-Diagramme!B$1/1000000+$A211*(Diagramme!B$4/1000)^2*PI()/4)*(Diagramme!B$4/1000)^2*PI()/4/(Diagramme!B$8*1000*(Diagramme!B$1/1000000-$A211*(Diagramme!B$4/1000)^2*PI()/4)+Diagramme!B$6/1000)-9.81-(0.601*Diagramme!B$7*(Diagramme!B$5/1000)^2*PI()/4*C210^2)/H210*1000)</f>
        <v>-45.833632090815</v>
      </c>
      <c r="C211" s="30" t="n">
        <f aca="false">IF((C210^2+2*B211*($A211-$A210))&lt;0,0,SQRT(C210^2+2*B211*($A211-$A210)))</f>
        <v>49.733631790806</v>
      </c>
      <c r="D211" s="30" t="n">
        <f aca="false">0.98*SQRT(2*G211*100000/(Diagramme!$B$8*1000))</f>
        <v>30.655942272835</v>
      </c>
      <c r="E211" s="30" t="str">
        <f aca="false">IF(D211&gt;C211,B211,"x")</f>
        <v>x</v>
      </c>
      <c r="F211" s="30" t="n">
        <f aca="false">(F210+1000*2*($A211-$A210)/(C211+F210))</f>
        <v>68.5180883920512</v>
      </c>
      <c r="G211" s="31" t="n">
        <f aca="false">IF(B211=-9.81,0,(Diagramme!B$3/1000000-Diagramme!B$1/1000000)*Diagramme!B$2*100000/(Diagramme!B$3/1000000-Diagramme!B$1/1000000+$A211*(Diagramme!B$4/1000)^2*PI()/4)/100000)</f>
        <v>4.89268428069237</v>
      </c>
      <c r="H211" s="30" t="n">
        <f aca="false">IF(B211&lt;0,Diagramme!B$6,(Diagramme!B$8*1000*(Diagramme!B$1/1000000-$A211*(Diagramme!B$4/1000)^2*PI()/4)+Diagramme!B$6/1000)*1000)</f>
        <v>83</v>
      </c>
      <c r="I211" s="32" t="n">
        <f aca="false">(0.601*Diagramme!B$7*(Diagramme!B$5/1000)^2*PI()/4*C210^2)</f>
        <v>2.98996146353764</v>
      </c>
      <c r="J211" s="30" t="n">
        <f aca="false">IF(Diagramme!C$9&lt;$A211,-9.81-(0.601*Diagramme!C$7*(Diagramme!C$5/1000)^2*PI()/4*K210^2)/N210*1000,(Diagramme!C$3/1000000-Diagramme!C$1/1000000)*Diagramme!C$2*100000/(Diagramme!C$3/1000000-Diagramme!C$1/1000000+$A211*(Diagramme!C$4/1000)^2*PI()/4)*(Diagramme!C$4/1000)^2*PI()/4/(Diagramme!C$8*1000*(Diagramme!C$1/1000000-$A211*(Diagramme!C$4/1000)^2*PI()/4)+Diagramme!C$6/1000)-9.81-(0.601*Diagramme!C$7*(Diagramme!C$5/1000)^2*PI()/4*K210^2)/N210*1000)</f>
        <v>-27.5315765258234</v>
      </c>
      <c r="K211" s="30" t="n">
        <f aca="false">IF((K210^2+2*J211*($A211-$A210))&lt;0,0,SQRT(K210^2+2*J211*($A211-$A210)))</f>
        <v>34.8810711421122</v>
      </c>
      <c r="L211" s="30" t="n">
        <f aca="false">(L210+1000*2*($A211-$A210)/(K211+L210))</f>
        <v>74.9831445366223</v>
      </c>
      <c r="M211" s="31" t="n">
        <f aca="false">IF(J211=-9.81,0,(Diagramme!C$3/1000000-Diagramme!C$1/1000000)*Diagramme!C$2*100000/(Diagramme!C$3/1000000-Diagramme!C$1/1000000+$A211*(Diagramme!C$4/1000)^2*PI()/4)/100000)</f>
        <v>2.44634214034619</v>
      </c>
      <c r="N211" s="30" t="n">
        <f aca="false">IF(J211&lt;0,Diagramme!C$6,(Diagramme!C$8*1000*(Diagramme!C$1/1000000-$A211*(Diagramme!C$4/1000)^2*PI()/4)+Diagramme!C$6/1000)*1000)</f>
        <v>83</v>
      </c>
      <c r="O211" s="32" t="n">
        <f aca="false">(0.601*Diagramme!C$7*(Diagramme!C$5/1000)^2*PI()/4*K210^2)</f>
        <v>1.47089085164334</v>
      </c>
      <c r="P211" s="30" t="n">
        <f aca="false">IF(Diagramme!D$9&lt;$A211,-9.81-(0.601*Diagramme!D$7*(Diagramme!D$5/1000)^2*PI()/4*Q210^2)/T210*1000,(Diagramme!D$3/1000000-Diagramme!D$1/1000000)*Diagramme!D$2*100000/(Diagramme!D$3/1000000-Diagramme!D$1/1000000+$A211*(Diagramme!D$4/1000)^2*PI()/4)*(Diagramme!D$4/1000)^2*PI()/4/(Diagramme!D$8*1000*(Diagramme!D$1/1000000-$A211*(Diagramme!D$4/1000)^2*PI()/4)+Diagramme!D$6/1000)-9.81-(0.601*Diagramme!D$7*(Diagramme!D$5/1000)^2*PI()/4*Q210^2)/T210*1000)</f>
        <v>-58.4923523829194</v>
      </c>
      <c r="Q211" s="30" t="n">
        <f aca="false">IF((Q210^2+2*P211*($A211-$A210))&lt;0,0,SQRT(Q210^2+2*P211*($A211-$A210)))</f>
        <v>51.2076846005055</v>
      </c>
      <c r="R211" s="30" t="n">
        <f aca="false">(R210+1000*2*($A211-$A210)/(Q211+R210))</f>
        <v>70.8517802822677</v>
      </c>
      <c r="S211" s="31" t="n">
        <f aca="false">IF(P211=-9.81,0,(Diagramme!D$3/1000000-Diagramme!D$1/1000000)*Diagramme!D$2*100000/(Diagramme!D$3/1000000-Diagramme!D$1/1000000+$A211*(Diagramme!D$4/1000)^2*PI()/4)/100000)</f>
        <v>6.15260980975647</v>
      </c>
      <c r="T211" s="30" t="n">
        <f aca="false">IF(P211&lt;0,Diagramme!D$6,(Diagramme!D$8*1000*(Diagramme!D$1/1000000-$A211*(Diagramme!D$4/1000)^2*PI()/4)+Diagramme!D$6/1000)*1000)</f>
        <v>110</v>
      </c>
      <c r="U211" s="32" t="n">
        <f aca="false">(0.601*Diagramme!D$7*(Diagramme!D$5/1000)^2*PI()/4*Q210^2)</f>
        <v>5.35505876212113</v>
      </c>
      <c r="V211" s="30" t="n">
        <f aca="false">IF(Diagramme!E$9&lt;$A211,-9.81-(0.601*Diagramme!E$7*(Diagramme!E$5/1000)^2*PI()/4*W210^2)/Z210*1000,(Diagramme!E$3/1000000-Diagramme!E$1/1000000)*Diagramme!E$2*100000/(Diagramme!E$3/1000000-Diagramme!E$1/1000000+$A211*(Diagramme!E$4/1000)^2*PI()/4)*(Diagramme!E$4/1000)^2*PI()/4/(Diagramme!E$8*1000*(Diagramme!E$1/1000000-$A211*(Diagramme!E$4/1000)^2*PI()/4)+Diagramme!E$6/1000)-9.81-(0.601*Diagramme!E$7*(Diagramme!E$5/1000)^2*PI()/4*W210^2)/Z210*1000)</f>
        <v>-33.7813579429409</v>
      </c>
      <c r="W211" s="30" t="n">
        <f aca="false">IF((W210^2+2*V211*($A211-$A210))&lt;0,0,SQRT(W210^2+2*V211*($A211-$A210)))</f>
        <v>35.9317964332225</v>
      </c>
      <c r="X211" s="30" t="n">
        <f aca="false">(X210+1000*2*($A211-$A210)/(W211+X210))</f>
        <v>76.8807934308376</v>
      </c>
      <c r="Y211" s="31" t="n">
        <f aca="false">IF(V211=-9.81,0,(Diagramme!E$3/1000000-Diagramme!E$1/1000000)*Diagramme!E$2*100000/(Diagramme!E$3/1000000-Diagramme!E$1/1000000+$A211*(Diagramme!E$4/1000)^2*PI()/4)/100000)</f>
        <v>3.07630490487824</v>
      </c>
      <c r="Z211" s="30" t="n">
        <f aca="false">IF(V211&lt;0,Diagramme!E$6,(Diagramme!E$8*1000*(Diagramme!E$1/1000000-$A211*(Diagramme!E$4/1000)^2*PI()/4)+Diagramme!E$6/1000)*1000)</f>
        <v>110</v>
      </c>
      <c r="AA211" s="32" t="n">
        <f aca="false">(0.601*Diagramme!E$7*(Diagramme!E$5/1000)^2*PI()/4*W210^2)</f>
        <v>2.6368493737235</v>
      </c>
    </row>
    <row r="212" customFormat="false" ht="12.75" hidden="false" customHeight="false" outlineLevel="0" collapsed="false">
      <c r="A212" s="26" t="n">
        <f aca="false">A211+A$3</f>
        <v>2.1</v>
      </c>
      <c r="B212" s="30" t="n">
        <f aca="false">IF(Diagramme!B$9&lt;$A212,-9.81-(0.601*Diagramme!B$7*(Diagramme!B$5/1000)^2*PI()/4*C211^2)/H211*1000,(Diagramme!B$3/1000000-Diagramme!B$1/1000000)*Diagramme!B$2*100000/(Diagramme!B$3/1000000-Diagramme!B$1/1000000+$A212*(Diagramme!B$4/1000)^2*PI()/4)*(Diagramme!B$4/1000)^2*PI()/4/(Diagramme!B$8*1000*(Diagramme!B$1/1000000-$A212*(Diagramme!B$4/1000)^2*PI()/4)+Diagramme!B$6/1000)-9.81-(0.601*Diagramme!B$7*(Diagramme!B$5/1000)^2*PI()/4*C211^2)/H211*1000)</f>
        <v>-45.8202864172967</v>
      </c>
      <c r="C212" s="30" t="n">
        <f aca="false">IF((C211^2+2*B212*($A212-$A211))&lt;0,0,SQRT(C211^2+2*B212*($A212-$A211)))</f>
        <v>49.7244177982521</v>
      </c>
      <c r="D212" s="30" t="n">
        <f aca="false">0.98*SQRT(2*G212*100000/(Diagramme!$B$8*1000))</f>
        <v>30.618553946725</v>
      </c>
      <c r="E212" s="30" t="str">
        <f aca="false">IF(D212&gt;C212,B212,"x")</f>
        <v>x</v>
      </c>
      <c r="F212" s="30" t="n">
        <f aca="false">(F211+1000*2*($A212-$A211)/(C212+F211))</f>
        <v>68.6872323035293</v>
      </c>
      <c r="G212" s="31" t="n">
        <f aca="false">IF(B212=-9.81,0,(Diagramme!B$3/1000000-Diagramme!B$1/1000000)*Diagramme!B$2*100000/(Diagramme!B$3/1000000-Diagramme!B$1/1000000+$A212*(Diagramme!B$4/1000)^2*PI()/4)/100000)</f>
        <v>4.88075721464239</v>
      </c>
      <c r="H212" s="30" t="n">
        <f aca="false">IF(B212&lt;0,Diagramme!B$6,(Diagramme!B$8*1000*(Diagramme!B$1/1000000-$A212*(Diagramme!B$4/1000)^2*PI()/4)+Diagramme!B$6/1000)*1000)</f>
        <v>83</v>
      </c>
      <c r="I212" s="32" t="n">
        <f aca="false">(0.601*Diagramme!B$7*(Diagramme!B$5/1000)^2*PI()/4*C211^2)</f>
        <v>2.98885377263563</v>
      </c>
      <c r="J212" s="30" t="n">
        <f aca="false">IF(Diagramme!C$9&lt;$A212,-9.81-(0.601*Diagramme!C$7*(Diagramme!C$5/1000)^2*PI()/4*K211^2)/N211*1000,(Diagramme!C$3/1000000-Diagramme!C$1/1000000)*Diagramme!C$2*100000/(Diagramme!C$3/1000000-Diagramme!C$1/1000000+$A212*(Diagramme!C$4/1000)^2*PI()/4)*(Diagramme!C$4/1000)^2*PI()/4/(Diagramme!C$8*1000*(Diagramme!C$1/1000000-$A212*(Diagramme!C$4/1000)^2*PI()/4)+Diagramme!C$6/1000)-9.81-(0.601*Diagramme!C$7*(Diagramme!C$5/1000)^2*PI()/4*K211^2)/N211*1000)</f>
        <v>-27.5235599795669</v>
      </c>
      <c r="K212" s="30" t="n">
        <f aca="false">IF((K211^2+2*J212*($A212-$A211))&lt;0,0,SQRT(K211^2+2*J212*($A212-$A211)))</f>
        <v>34.8731795628317</v>
      </c>
      <c r="L212" s="30" t="n">
        <f aca="false">(L211+1000*2*($A212-$A211)/(K212+L211))</f>
        <v>75.1652005098578</v>
      </c>
      <c r="M212" s="31" t="n">
        <f aca="false">IF(J212=-9.81,0,(Diagramme!C$3/1000000-Diagramme!C$1/1000000)*Diagramme!C$2*100000/(Diagramme!C$3/1000000-Diagramme!C$1/1000000+$A212*(Diagramme!C$4/1000)^2*PI()/4)/100000)</f>
        <v>2.44037860732119</v>
      </c>
      <c r="N212" s="30" t="n">
        <f aca="false">IF(J212&lt;0,Diagramme!C$6,(Diagramme!C$8*1000*(Diagramme!C$1/1000000-$A212*(Diagramme!C$4/1000)^2*PI()/4)+Diagramme!C$6/1000)*1000)</f>
        <v>83</v>
      </c>
      <c r="O212" s="32" t="n">
        <f aca="false">(0.601*Diagramme!C$7*(Diagramme!C$5/1000)^2*PI()/4*K211^2)</f>
        <v>1.47022547830405</v>
      </c>
      <c r="P212" s="30" t="n">
        <f aca="false">IF(Diagramme!D$9&lt;$A212,-9.81-(0.601*Diagramme!D$7*(Diagramme!D$5/1000)^2*PI()/4*Q211^2)/T211*1000,(Diagramme!D$3/1000000-Diagramme!D$1/1000000)*Diagramme!D$2*100000/(Diagramme!D$3/1000000-Diagramme!D$1/1000000+$A212*(Diagramme!D$4/1000)^2*PI()/4)*(Diagramme!D$4/1000)^2*PI()/4/(Diagramme!D$8*1000*(Diagramme!D$1/1000000-$A212*(Diagramme!D$4/1000)^2*PI()/4)+Diagramme!D$6/1000)-9.81-(0.601*Diagramme!D$7*(Diagramme!D$5/1000)^2*PI()/4*Q211^2)/T211*1000)</f>
        <v>-58.470643541158</v>
      </c>
      <c r="Q212" s="30" t="n">
        <f aca="false">IF((Q211^2+2*P212*($A212-$A211))&lt;0,0,SQRT(Q211^2+2*P212*($A212-$A211)))</f>
        <v>51.196264993396</v>
      </c>
      <c r="R212" s="30" t="n">
        <f aca="false">(R211+1000*2*($A212-$A211)/(Q212+R211))</f>
        <v>71.015650174283</v>
      </c>
      <c r="S212" s="31" t="n">
        <f aca="false">IF(P212=-9.81,0,(Diagramme!D$3/1000000-Diagramme!D$1/1000000)*Diagramme!D$2*100000/(Diagramme!D$3/1000000-Diagramme!D$1/1000000+$A212*(Diagramme!D$4/1000)^2*PI()/4)/100000)</f>
        <v>6.14130454904963</v>
      </c>
      <c r="T212" s="30" t="n">
        <f aca="false">IF(P212&lt;0,Diagramme!D$6,(Diagramme!D$8*1000*(Diagramme!D$1/1000000-$A212*(Diagramme!D$4/1000)^2*PI()/4)+Diagramme!D$6/1000)*1000)</f>
        <v>110</v>
      </c>
      <c r="U212" s="32" t="n">
        <f aca="false">(0.601*Diagramme!D$7*(Diagramme!D$5/1000)^2*PI()/4*Q211^2)</f>
        <v>5.35267078952737</v>
      </c>
      <c r="V212" s="30" t="n">
        <f aca="false">IF(Diagramme!E$9&lt;$A212,-9.81-(0.601*Diagramme!E$7*(Diagramme!E$5/1000)^2*PI()/4*W211^2)/Z211*1000,(Diagramme!E$3/1000000-Diagramme!E$1/1000000)*Diagramme!E$2*100000/(Diagramme!E$3/1000000-Diagramme!E$1/1000000+$A212*(Diagramme!E$4/1000)^2*PI()/4)*(Diagramme!E$4/1000)^2*PI()/4/(Diagramme!E$8*1000*(Diagramme!E$1/1000000-$A212*(Diagramme!E$4/1000)^2*PI()/4)+Diagramme!E$6/1000)-9.81-(0.601*Diagramme!E$7*(Diagramme!E$5/1000)^2*PI()/4*W211^2)/Z211*1000)</f>
        <v>-33.7688203354727</v>
      </c>
      <c r="W212" s="30" t="n">
        <f aca="false">IF((W211^2+2*V212*($A212-$A211))&lt;0,0,SQRT(W211^2+2*V212*($A212-$A211)))</f>
        <v>35.9223971710106</v>
      </c>
      <c r="X212" s="30" t="n">
        <f aca="false">(X211+1000*2*($A212-$A211)/(W212+X211))</f>
        <v>77.0580933803629</v>
      </c>
      <c r="Y212" s="31" t="n">
        <f aca="false">IF(V212=-9.81,0,(Diagramme!E$3/1000000-Diagramme!E$1/1000000)*Diagramme!E$2*100000/(Diagramme!E$3/1000000-Diagramme!E$1/1000000+$A212*(Diagramme!E$4/1000)^2*PI()/4)/100000)</f>
        <v>3.07065227452481</v>
      </c>
      <c r="Z212" s="30" t="n">
        <f aca="false">IF(V212&lt;0,Diagramme!E$6,(Diagramme!E$8*1000*(Diagramme!E$1/1000000-$A212*(Diagramme!E$4/1000)^2*PI()/4)+Diagramme!E$6/1000)*1000)</f>
        <v>110</v>
      </c>
      <c r="AA212" s="32" t="n">
        <f aca="false">(0.601*Diagramme!E$7*(Diagramme!E$5/1000)^2*PI()/4*W211^2)</f>
        <v>2.63547023690199</v>
      </c>
    </row>
    <row r="213" customFormat="false" ht="12.75" hidden="false" customHeight="false" outlineLevel="0" collapsed="false">
      <c r="A213" s="26" t="n">
        <f aca="false">A212+A$3</f>
        <v>2.11</v>
      </c>
      <c r="B213" s="30" t="n">
        <f aca="false">IF(Diagramme!B$9&lt;$A213,-9.81-(0.601*Diagramme!B$7*(Diagramme!B$5/1000)^2*PI()/4*C212^2)/H212*1000,(Diagramme!B$3/1000000-Diagramme!B$1/1000000)*Diagramme!B$2*100000/(Diagramme!B$3/1000000-Diagramme!B$1/1000000+$A213*(Diagramme!B$4/1000)^2*PI()/4)*(Diagramme!B$4/1000)^2*PI()/4/(Diagramme!B$8*1000*(Diagramme!B$1/1000000-$A213*(Diagramme!B$4/1000)^2*PI()/4)+Diagramme!B$6/1000)-9.81-(0.601*Diagramme!B$7*(Diagramme!B$5/1000)^2*PI()/4*C212^2)/H212*1000)</f>
        <v>-45.806944629724</v>
      </c>
      <c r="C213" s="30" t="n">
        <f aca="false">IF((C212^2+2*B213*($A213-$A212))&lt;0,0,SQRT(C212^2+2*B213*($A213-$A212)))</f>
        <v>49.7152047816614</v>
      </c>
      <c r="D213" s="30" t="n">
        <f aca="false">0.98*SQRT(2*G213*100000/(Diagramme!$B$8*1000))</f>
        <v>30.5813020854284</v>
      </c>
      <c r="E213" s="30" t="str">
        <f aca="false">IF(D213&gt;C213,B213,"x")</f>
        <v>x</v>
      </c>
      <c r="F213" s="30" t="n">
        <f aca="false">(F212+1000*2*($A213-$A212)/(C213+F212))</f>
        <v>68.8561477455789</v>
      </c>
      <c r="G213" s="31" t="n">
        <f aca="false">IF(B213=-9.81,0,(Diagramme!B$3/1000000-Diagramme!B$1/1000000)*Diagramme!B$2*100000/(Diagramme!B$3/1000000-Diagramme!B$1/1000000+$A213*(Diagramme!B$4/1000)^2*PI()/4)/100000)</f>
        <v>4.86888815722734</v>
      </c>
      <c r="H213" s="30" t="n">
        <f aca="false">IF(B213&lt;0,Diagramme!B$6,(Diagramme!B$8*1000*(Diagramme!B$1/1000000-$A213*(Diagramme!B$4/1000)^2*PI()/4)+Diagramme!B$6/1000)*1000)</f>
        <v>83</v>
      </c>
      <c r="I213" s="32" t="n">
        <f aca="false">(0.601*Diagramme!B$7*(Diagramme!B$5/1000)^2*PI()/4*C212^2)</f>
        <v>2.98774640426709</v>
      </c>
      <c r="J213" s="30" t="n">
        <f aca="false">IF(Diagramme!C$9&lt;$A213,-9.81-(0.601*Diagramme!C$7*(Diagramme!C$5/1000)^2*PI()/4*K212^2)/N212*1000,(Diagramme!C$3/1000000-Diagramme!C$1/1000000)*Diagramme!C$2*100000/(Diagramme!C$3/1000000-Diagramme!C$1/1000000+$A213*(Diagramme!C$4/1000)^2*PI()/4)*(Diagramme!C$4/1000)^2*PI()/4/(Diagramme!C$8*1000*(Diagramme!C$1/1000000-$A213*(Diagramme!C$4/1000)^2*PI()/4)+Diagramme!C$6/1000)-9.81-(0.601*Diagramme!C$7*(Diagramme!C$5/1000)^2*PI()/4*K212^2)/N212*1000)</f>
        <v>-27.5155457675398</v>
      </c>
      <c r="K213" s="30" t="n">
        <f aca="false">IF((K212^2+2*J213*($A213-$A212))&lt;0,0,SQRT(K212^2+2*J213*($A213-$A212)))</f>
        <v>34.8652884959547</v>
      </c>
      <c r="L213" s="30" t="n">
        <f aca="false">(L212+1000*2*($A213-$A212)/(K213+L212))</f>
        <v>75.3469683105893</v>
      </c>
      <c r="M213" s="31" t="n">
        <f aca="false">IF(J213=-9.81,0,(Diagramme!C$3/1000000-Diagramme!C$1/1000000)*Diagramme!C$2*100000/(Diagramme!C$3/1000000-Diagramme!C$1/1000000+$A213*(Diagramme!C$4/1000)^2*PI()/4)/100000)</f>
        <v>2.43444407861367</v>
      </c>
      <c r="N213" s="30" t="n">
        <f aca="false">IF(J213&lt;0,Diagramme!C$6,(Diagramme!C$8*1000*(Diagramme!C$1/1000000-$A213*(Diagramme!C$4/1000)^2*PI()/4)+Diagramme!C$6/1000)*1000)</f>
        <v>83</v>
      </c>
      <c r="O213" s="32" t="n">
        <f aca="false">(0.601*Diagramme!C$7*(Diagramme!C$5/1000)^2*PI()/4*K212^2)</f>
        <v>1.4695602987058</v>
      </c>
      <c r="P213" s="30" t="n">
        <f aca="false">IF(Diagramme!D$9&lt;$A213,-9.81-(0.601*Diagramme!D$7*(Diagramme!D$5/1000)^2*PI()/4*Q212^2)/T212*1000,(Diagramme!D$3/1000000-Diagramme!D$1/1000000)*Diagramme!D$2*100000/(Diagramme!D$3/1000000-Diagramme!D$1/1000000+$A213*(Diagramme!D$4/1000)^2*PI()/4)*(Diagramme!D$4/1000)^2*PI()/4/(Diagramme!D$8*1000*(Diagramme!D$1/1000000-$A213*(Diagramme!D$4/1000)^2*PI()/4)+Diagramme!D$6/1000)-9.81-(0.601*Diagramme!D$7*(Diagramme!D$5/1000)^2*PI()/4*Q212^2)/T212*1000)</f>
        <v>-58.4489427564124</v>
      </c>
      <c r="Q213" s="30" t="n">
        <f aca="false">IF((Q212^2+2*P213*($A213-$A212))&lt;0,0,SQRT(Q212^2+2*P213*($A213-$A212)))</f>
        <v>51.1848470782018</v>
      </c>
      <c r="R213" s="30" t="n">
        <f aca="false">(R212+1000*2*($A213-$A212)/(Q213+R212))</f>
        <v>71.1793156294135</v>
      </c>
      <c r="S213" s="31" t="n">
        <f aca="false">IF(P213=-9.81,0,(Diagramme!D$3/1000000-Diagramme!D$1/1000000)*Diagramme!D$2*100000/(Diagramme!D$3/1000000-Diagramme!D$1/1000000+$A213*(Diagramme!D$4/1000)^2*PI()/4)/100000)</f>
        <v>6.13004075838842</v>
      </c>
      <c r="T213" s="30" t="n">
        <f aca="false">IF(P213&lt;0,Diagramme!D$6,(Diagramme!D$8*1000*(Diagramme!D$1/1000000-$A213*(Diagramme!D$4/1000)^2*PI()/4)+Diagramme!D$6/1000)*1000)</f>
        <v>110</v>
      </c>
      <c r="U213" s="32" t="n">
        <f aca="false">(0.601*Diagramme!D$7*(Diagramme!D$5/1000)^2*PI()/4*Q212^2)</f>
        <v>5.35028370320536</v>
      </c>
      <c r="V213" s="30" t="n">
        <f aca="false">IF(Diagramme!E$9&lt;$A213,-9.81-(0.601*Diagramme!E$7*(Diagramme!E$5/1000)^2*PI()/4*W212^2)/Z212*1000,(Diagramme!E$3/1000000-Diagramme!E$1/1000000)*Diagramme!E$2*100000/(Diagramme!E$3/1000000-Diagramme!E$1/1000000+$A213*(Diagramme!E$4/1000)^2*PI()/4)*(Diagramme!E$4/1000)^2*PI()/4/(Diagramme!E$8*1000*(Diagramme!E$1/1000000-$A213*(Diagramme!E$4/1000)^2*PI()/4)+Diagramme!E$6/1000)-9.81-(0.601*Diagramme!E$7*(Diagramme!E$5/1000)^2*PI()/4*W212^2)/Z212*1000)</f>
        <v>-33.75628738121</v>
      </c>
      <c r="W213" s="30" t="n">
        <f aca="false">IF((W212^2+2*V213*($A213-$A212))&lt;0,0,SQRT(W212^2+2*V213*($A213-$A212)))</f>
        <v>35.9129989386045</v>
      </c>
      <c r="X213" s="30" t="n">
        <f aca="false">(X212+1000*2*($A213-$A212)/(W213+X212))</f>
        <v>77.2351298203004</v>
      </c>
      <c r="Y213" s="31" t="n">
        <f aca="false">IF(V213=-9.81,0,(Diagramme!E$3/1000000-Diagramme!E$1/1000000)*Diagramme!E$2*100000/(Diagramme!E$3/1000000-Diagramme!E$1/1000000+$A213*(Diagramme!E$4/1000)^2*PI()/4)/100000)</f>
        <v>3.06502037919421</v>
      </c>
      <c r="Z213" s="30" t="n">
        <f aca="false">IF(V213&lt;0,Diagramme!E$6,(Diagramme!E$8*1000*(Diagramme!E$1/1000000-$A213*(Diagramme!E$4/1000)^2*PI()/4)+Diagramme!E$6/1000)*1000)</f>
        <v>110</v>
      </c>
      <c r="AA213" s="32" t="n">
        <f aca="false">(0.601*Diagramme!E$7*(Diagramme!E$5/1000)^2*PI()/4*W212^2)</f>
        <v>2.6340916119331</v>
      </c>
    </row>
    <row r="214" customFormat="false" ht="12.75" hidden="false" customHeight="false" outlineLevel="0" collapsed="false">
      <c r="A214" s="26" t="n">
        <f aca="false">A213+A$3</f>
        <v>2.12</v>
      </c>
      <c r="B214" s="30" t="n">
        <f aca="false">IF(Diagramme!B$9&lt;$A214,-9.81-(0.601*Diagramme!B$7*(Diagramme!B$5/1000)^2*PI()/4*C213^2)/H213*1000,(Diagramme!B$3/1000000-Diagramme!B$1/1000000)*Diagramme!B$2*100000/(Diagramme!B$3/1000000-Diagramme!B$1/1000000+$A214*(Diagramme!B$4/1000)^2*PI()/4)*(Diagramme!B$4/1000)^2*PI()/4/(Diagramme!B$8*1000*(Diagramme!B$1/1000000-$A214*(Diagramme!B$4/1000)^2*PI()/4)+Diagramme!B$6/1000)-9.81-(0.601*Diagramme!B$7*(Diagramme!B$5/1000)^2*PI()/4*C213^2)/H213*1000)</f>
        <v>-45.7936067269655</v>
      </c>
      <c r="C214" s="30" t="n">
        <f aca="false">IF((C213^2+2*B214*($A214-$A213))&lt;0,0,SQRT(C213^2+2*B214*($A214-$A213)))</f>
        <v>49.7059927407953</v>
      </c>
      <c r="D214" s="30" t="n">
        <f aca="false">0.98*SQRT(2*G214*100000/(Diagramme!$B$8*1000))</f>
        <v>30.5441858608148</v>
      </c>
      <c r="E214" s="30" t="str">
        <f aca="false">IF(D214&gt;C214,B214,"x")</f>
        <v>x</v>
      </c>
      <c r="F214" s="30" t="n">
        <f aca="false">(F213+1000*2*($A214-$A213)/(C214+F213))</f>
        <v>69.0248356582461</v>
      </c>
      <c r="G214" s="31" t="n">
        <f aca="false">IF(B214=-9.81,0,(Diagramme!B$3/1000000-Diagramme!B$1/1000000)*Diagramme!B$2*100000/(Diagramme!B$3/1000000-Diagramme!B$1/1000000+$A214*(Diagramme!B$4/1000)^2*PI()/4)/100000)</f>
        <v>4.85707668627653</v>
      </c>
      <c r="H214" s="30" t="n">
        <f aca="false">IF(B214&lt;0,Diagramme!B$6,(Diagramme!B$8*1000*(Diagramme!B$1/1000000-$A214*(Diagramme!B$4/1000)^2*PI()/4)+Diagramme!B$6/1000)*1000)</f>
        <v>83</v>
      </c>
      <c r="I214" s="32" t="n">
        <f aca="false">(0.601*Diagramme!B$7*(Diagramme!B$5/1000)^2*PI()/4*C213^2)</f>
        <v>2.98663935833813</v>
      </c>
      <c r="J214" s="30" t="n">
        <f aca="false">IF(Diagramme!C$9&lt;$A214,-9.81-(0.601*Diagramme!C$7*(Diagramme!C$5/1000)^2*PI()/4*K213^2)/N213*1000,(Diagramme!C$3/1000000-Diagramme!C$1/1000000)*Diagramme!C$2*100000/(Diagramme!C$3/1000000-Diagramme!C$1/1000000+$A214*(Diagramme!C$4/1000)^2*PI()/4)*(Diagramme!C$4/1000)^2*PI()/4/(Diagramme!C$8*1000*(Diagramme!C$1/1000000-$A214*(Diagramme!C$4/1000)^2*PI()/4)+Diagramme!C$6/1000)-9.81-(0.601*Diagramme!C$7*(Diagramme!C$5/1000)^2*PI()/4*K213^2)/N213*1000)</f>
        <v>-27.5075338890624</v>
      </c>
      <c r="K214" s="30" t="n">
        <f aca="false">IF((K213^2+2*J214*($A214-$A213))&lt;0,0,SQRT(K213^2+2*J214*($A214-$A213)))</f>
        <v>34.8573979411598</v>
      </c>
      <c r="L214" s="30" t="n">
        <f aca="false">(L213+1000*2*($A214-$A213)/(K214+L213))</f>
        <v>75.528449323368</v>
      </c>
      <c r="M214" s="31" t="n">
        <f aca="false">IF(J214=-9.81,0,(Diagramme!C$3/1000000-Diagramme!C$1/1000000)*Diagramme!C$2*100000/(Diagramme!C$3/1000000-Diagramme!C$1/1000000+$A214*(Diagramme!C$4/1000)^2*PI()/4)/100000)</f>
        <v>2.42853834313827</v>
      </c>
      <c r="N214" s="30" t="n">
        <f aca="false">IF(J214&lt;0,Diagramme!C$6,(Diagramme!C$8*1000*(Diagramme!C$1/1000000-$A214*(Diagramme!C$4/1000)^2*PI()/4)+Diagramme!C$6/1000)*1000)</f>
        <v>83</v>
      </c>
      <c r="O214" s="32" t="n">
        <f aca="false">(0.601*Diagramme!C$7*(Diagramme!C$5/1000)^2*PI()/4*K213^2)</f>
        <v>1.46889531279218</v>
      </c>
      <c r="P214" s="30" t="n">
        <f aca="false">IF(Diagramme!D$9&lt;$A214,-9.81-(0.601*Diagramme!D$7*(Diagramme!D$5/1000)^2*PI()/4*Q213^2)/T213*1000,(Diagramme!D$3/1000000-Diagramme!D$1/1000000)*Diagramme!D$2*100000/(Diagramme!D$3/1000000-Diagramme!D$1/1000000+$A214*(Diagramme!D$4/1000)^2*PI()/4)*(Diagramme!D$4/1000)^2*PI()/4/(Diagramme!D$8*1000*(Diagramme!D$1/1000000-$A214*(Diagramme!D$4/1000)^2*PI()/4)+Diagramme!D$6/1000)-9.81-(0.601*Diagramme!D$7*(Diagramme!D$5/1000)^2*PI()/4*Q213^2)/T213*1000)</f>
        <v>-58.4272500256923</v>
      </c>
      <c r="Q214" s="30" t="n">
        <f aca="false">IF((Q213^2+2*P214*($A214-$A213))&lt;0,0,SQRT(Q213^2+2*P214*($A214-$A213)))</f>
        <v>51.1734308544814</v>
      </c>
      <c r="R214" s="30" t="n">
        <f aca="false">(R213+1000*2*($A214-$A213)/(Q214+R213))</f>
        <v>71.3427774279815</v>
      </c>
      <c r="S214" s="31" t="n">
        <f aca="false">IF(P214=-9.81,0,(Diagramme!D$3/1000000-Diagramme!D$1/1000000)*Diagramme!D$2*100000/(Diagramme!D$3/1000000-Diagramme!D$1/1000000+$A214*(Diagramme!D$4/1000)^2*PI()/4)/100000)</f>
        <v>6.11881821000948</v>
      </c>
      <c r="T214" s="30" t="n">
        <f aca="false">IF(P214&lt;0,Diagramme!D$6,(Diagramme!D$8*1000*(Diagramme!D$1/1000000-$A214*(Diagramme!D$4/1000)^2*PI()/4)+Diagramme!D$6/1000)*1000)</f>
        <v>110</v>
      </c>
      <c r="U214" s="32" t="n">
        <f aca="false">(0.601*Diagramme!D$7*(Diagramme!D$5/1000)^2*PI()/4*Q213^2)</f>
        <v>5.34789750282616</v>
      </c>
      <c r="V214" s="30" t="n">
        <f aca="false">IF(Diagramme!E$9&lt;$A214,-9.81-(0.601*Diagramme!E$7*(Diagramme!E$5/1000)^2*PI()/4*W213^2)/Z213*1000,(Diagramme!E$3/1000000-Diagramme!E$1/1000000)*Diagramme!E$2*100000/(Diagramme!E$3/1000000-Diagramme!E$1/1000000+$A214*(Diagramme!E$4/1000)^2*PI()/4)*(Diagramme!E$4/1000)^2*PI()/4/(Diagramme!E$8*1000*(Diagramme!E$1/1000000-$A214*(Diagramme!E$4/1000)^2*PI()/4)+Diagramme!E$6/1000)-9.81-(0.601*Diagramme!E$7*(Diagramme!E$5/1000)^2*PI()/4*W213^2)/Z213*1000)</f>
        <v>-33.7437590784258</v>
      </c>
      <c r="W214" s="30" t="n">
        <f aca="false">IF((W213^2+2*V214*($A214-$A213))&lt;0,0,SQRT(W213^2+2*V214*($A214-$A213)))</f>
        <v>35.9036017355173</v>
      </c>
      <c r="X214" s="30" t="n">
        <f aca="false">(X213+1000*2*($A214-$A213)/(W214+X213))</f>
        <v>77.4119039428751</v>
      </c>
      <c r="Y214" s="31" t="n">
        <f aca="false">IF(V214=-9.81,0,(Diagramme!E$3/1000000-Diagramme!E$1/1000000)*Diagramme!E$2*100000/(Diagramme!E$3/1000000-Diagramme!E$1/1000000+$A214*(Diagramme!E$4/1000)^2*PI()/4)/100000)</f>
        <v>3.05940910500474</v>
      </c>
      <c r="Z214" s="30" t="n">
        <f aca="false">IF(V214&lt;0,Diagramme!E$6,(Diagramme!E$8*1000*(Diagramme!E$1/1000000-$A214*(Diagramme!E$4/1000)^2*PI()/4)+Diagramme!E$6/1000)*1000)</f>
        <v>110</v>
      </c>
      <c r="AA214" s="32" t="n">
        <f aca="false">(0.601*Diagramme!E$7*(Diagramme!E$5/1000)^2*PI()/4*W213^2)</f>
        <v>2.63271349862683</v>
      </c>
    </row>
    <row r="215" customFormat="false" ht="12.75" hidden="false" customHeight="false" outlineLevel="0" collapsed="false">
      <c r="A215" s="26" t="n">
        <f aca="false">A214+A$3</f>
        <v>2.13</v>
      </c>
      <c r="B215" s="30" t="n">
        <f aca="false">IF(Diagramme!B$9&lt;$A215,-9.81-(0.601*Diagramme!B$7*(Diagramme!B$5/1000)^2*PI()/4*C214^2)/H214*1000,(Diagramme!B$3/1000000-Diagramme!B$1/1000000)*Diagramme!B$2*100000/(Diagramme!B$3/1000000-Diagramme!B$1/1000000+$A215*(Diagramme!B$4/1000)^2*PI()/4)*(Diagramme!B$4/1000)^2*PI()/4/(Diagramme!B$8*1000*(Diagramme!B$1/1000000-$A215*(Diagramme!B$4/1000)^2*PI()/4)+Diagramme!B$6/1000)-9.81-(0.601*Diagramme!B$7*(Diagramme!B$5/1000)^2*PI()/4*C214^2)/H214*1000)</f>
        <v>-45.7802727078899</v>
      </c>
      <c r="C215" s="30" t="n">
        <f aca="false">IF((C214^2+2*B215*($A215-$A214))&lt;0,0,SQRT(C214^2+2*B215*($A215-$A214)))</f>
        <v>49.6967816754147</v>
      </c>
      <c r="D215" s="30" t="n">
        <f aca="false">0.98*SQRT(2*G215*100000/(Diagramme!$B$8*1000))</f>
        <v>30.5072044517723</v>
      </c>
      <c r="E215" s="30" t="str">
        <f aca="false">IF(D215&gt;C215,B215,"x")</f>
        <v>x</v>
      </c>
      <c r="F215" s="30" t="n">
        <f aca="false">(F214+1000*2*($A215-$A214)/(C215+F214))</f>
        <v>69.1932969751417</v>
      </c>
      <c r="G215" s="31" t="n">
        <f aca="false">IF(B215=-9.81,0,(Diagramme!B$3/1000000-Diagramme!B$1/1000000)*Diagramme!B$2*100000/(Diagramme!B$3/1000000-Diagramme!B$1/1000000+$A215*(Diagramme!B$4/1000)^2*PI()/4)/100000)</f>
        <v>4.84532238370593</v>
      </c>
      <c r="H215" s="30" t="n">
        <f aca="false">IF(B215&lt;0,Diagramme!B$6,(Diagramme!B$8*1000*(Diagramme!B$1/1000000-$A215*(Diagramme!B$4/1000)^2*PI()/4)+Diagramme!B$6/1000)*1000)</f>
        <v>83</v>
      </c>
      <c r="I215" s="32" t="n">
        <f aca="false">(0.601*Diagramme!B$7*(Diagramme!B$5/1000)^2*PI()/4*C214^2)</f>
        <v>2.98553263475486</v>
      </c>
      <c r="J215" s="30" t="n">
        <f aca="false">IF(Diagramme!C$9&lt;$A215,-9.81-(0.601*Diagramme!C$7*(Diagramme!C$5/1000)^2*PI()/4*K214^2)/N214*1000,(Diagramme!C$3/1000000-Diagramme!C$1/1000000)*Diagramme!C$2*100000/(Diagramme!C$3/1000000-Diagramme!C$1/1000000+$A215*(Diagramme!C$4/1000)^2*PI()/4)*(Diagramme!C$4/1000)^2*PI()/4/(Diagramme!C$8*1000*(Diagramme!C$1/1000000-$A215*(Diagramme!C$4/1000)^2*PI()/4)+Diagramme!C$6/1000)-9.81-(0.601*Diagramme!C$7*(Diagramme!C$5/1000)^2*PI()/4*K214^2)/N214*1000)</f>
        <v>-27.4995243434551</v>
      </c>
      <c r="K215" s="30" t="n">
        <f aca="false">IF((K214^2+2*J215*($A215-$A214))&lt;0,0,SQRT(K214^2+2*J215*($A215-$A214)))</f>
        <v>34.8495078981253</v>
      </c>
      <c r="L215" s="30" t="n">
        <f aca="false">(L214+1000*2*($A215-$A214)/(K215+L214))</f>
        <v>75.7096449216872</v>
      </c>
      <c r="M215" s="31" t="n">
        <f aca="false">IF(J215=-9.81,0,(Diagramme!C$3/1000000-Diagramme!C$1/1000000)*Diagramme!C$2*100000/(Diagramme!C$3/1000000-Diagramme!C$1/1000000+$A215*(Diagramme!C$4/1000)^2*PI()/4)/100000)</f>
        <v>2.42266119185297</v>
      </c>
      <c r="N215" s="30" t="n">
        <f aca="false">IF(J215&lt;0,Diagramme!C$6,(Diagramme!C$8*1000*(Diagramme!C$1/1000000-$A215*(Diagramme!C$4/1000)^2*PI()/4)+Diagramme!C$6/1000)*1000)</f>
        <v>83</v>
      </c>
      <c r="O215" s="32" t="n">
        <f aca="false">(0.601*Diagramme!C$7*(Diagramme!C$5/1000)^2*PI()/4*K214^2)</f>
        <v>1.46823052050678</v>
      </c>
      <c r="P215" s="30" t="n">
        <f aca="false">IF(Diagramme!D$9&lt;$A215,-9.81-(0.601*Diagramme!D$7*(Diagramme!D$5/1000)^2*PI()/4*Q214^2)/T214*1000,(Diagramme!D$3/1000000-Diagramme!D$1/1000000)*Diagramme!D$2*100000/(Diagramme!D$3/1000000-Diagramme!D$1/1000000+$A215*(Diagramme!D$4/1000)^2*PI()/4)*(Diagramme!D$4/1000)^2*PI()/4/(Diagramme!D$8*1000*(Diagramme!D$1/1000000-$A215*(Diagramme!D$4/1000)^2*PI()/4)+Diagramme!D$6/1000)-9.81-(0.601*Diagramme!D$7*(Diagramme!D$5/1000)^2*PI()/4*Q214^2)/T214*1000)</f>
        <v>-58.4055653460087</v>
      </c>
      <c r="Q215" s="30" t="n">
        <f aca="false">IF((Q214^2+2*P215*($A215-$A214))&lt;0,0,SQRT(Q214^2+2*P215*($A215-$A214)))</f>
        <v>51.1620163217935</v>
      </c>
      <c r="R215" s="30" t="n">
        <f aca="false">(R214+1000*2*($A215-$A214)/(Q215+R214))</f>
        <v>71.5060363453497</v>
      </c>
      <c r="S215" s="31" t="n">
        <f aca="false">IF(P215=-9.81,0,(Diagramme!D$3/1000000-Diagramme!D$1/1000000)*Diagramme!D$2*100000/(Diagramme!D$3/1000000-Diagramme!D$1/1000000+$A215*(Diagramme!D$4/1000)^2*PI()/4)/100000)</f>
        <v>6.10763667781428</v>
      </c>
      <c r="T215" s="30" t="n">
        <f aca="false">IF(P215&lt;0,Diagramme!D$6,(Diagramme!D$8*1000*(Diagramme!D$1/1000000-$A215*(Diagramme!D$4/1000)^2*PI()/4)+Diagramme!D$6/1000)*1000)</f>
        <v>110</v>
      </c>
      <c r="U215" s="32" t="n">
        <f aca="false">(0.601*Diagramme!D$7*(Diagramme!D$5/1000)^2*PI()/4*Q214^2)</f>
        <v>5.34551218806096</v>
      </c>
      <c r="V215" s="30" t="n">
        <f aca="false">IF(Diagramme!E$9&lt;$A215,-9.81-(0.601*Diagramme!E$7*(Diagramme!E$5/1000)^2*PI()/4*W214^2)/Z214*1000,(Diagramme!E$3/1000000-Diagramme!E$1/1000000)*Diagramme!E$2*100000/(Diagramme!E$3/1000000-Diagramme!E$1/1000000+$A215*(Diagramme!E$4/1000)^2*PI()/4)*(Diagramme!E$4/1000)^2*PI()/4/(Diagramme!E$8*1000*(Diagramme!E$1/1000000-$A215*(Diagramme!E$4/1000)^2*PI()/4)+Diagramme!E$6/1000)-9.81-(0.601*Diagramme!E$7*(Diagramme!E$5/1000)^2*PI()/4*W214^2)/Z214*1000)</f>
        <v>-33.7312354253938</v>
      </c>
      <c r="W215" s="30" t="n">
        <f aca="false">IF((W214^2+2*V215*($A215-$A214))&lt;0,0,SQRT(W214^2+2*V215*($A215-$A214)))</f>
        <v>35.894205561262</v>
      </c>
      <c r="X215" s="30" t="n">
        <f aca="false">(X214+1000*2*($A215-$A214)/(W215+X214))</f>
        <v>77.5884169313408</v>
      </c>
      <c r="Y215" s="31" t="n">
        <f aca="false">IF(V215=-9.81,0,(Diagramme!E$3/1000000-Diagramme!E$1/1000000)*Diagramme!E$2*100000/(Diagramme!E$3/1000000-Diagramme!E$1/1000000+$A215*(Diagramme!E$4/1000)^2*PI()/4)/100000)</f>
        <v>3.05381833890714</v>
      </c>
      <c r="Z215" s="30" t="n">
        <f aca="false">IF(V215&lt;0,Diagramme!E$6,(Diagramme!E$8*1000*(Diagramme!E$1/1000000-$A215*(Diagramme!E$4/1000)^2*PI()/4)+Diagramme!E$6/1000)*1000)</f>
        <v>110</v>
      </c>
      <c r="AA215" s="32" t="n">
        <f aca="false">(0.601*Diagramme!E$7*(Diagramme!E$5/1000)^2*PI()/4*W214^2)</f>
        <v>2.63133589679331</v>
      </c>
    </row>
    <row r="216" customFormat="false" ht="12.75" hidden="false" customHeight="false" outlineLevel="0" collapsed="false">
      <c r="A216" s="26" t="n">
        <f aca="false">A215+A$3</f>
        <v>2.14</v>
      </c>
      <c r="B216" s="30" t="n">
        <f aca="false">IF(Diagramme!B$9&lt;$A216,-9.81-(0.601*Diagramme!B$7*(Diagramme!B$5/1000)^2*PI()/4*C215^2)/H215*1000,(Diagramme!B$3/1000000-Diagramme!B$1/1000000)*Diagramme!B$2*100000/(Diagramme!B$3/1000000-Diagramme!B$1/1000000+$A216*(Diagramme!B$4/1000)^2*PI()/4)*(Diagramme!B$4/1000)^2*PI()/4/(Diagramme!B$8*1000*(Diagramme!B$1/1000000-$A216*(Diagramme!B$4/1000)^2*PI()/4)+Diagramme!B$6/1000)-9.81-(0.601*Diagramme!B$7*(Diagramme!B$5/1000)^2*PI()/4*C215^2)/H215*1000)</f>
        <v>-45.7669425713664</v>
      </c>
      <c r="C216" s="30" t="n">
        <f aca="false">IF((C215^2+2*B216*($A216-$A215))&lt;0,0,SQRT(C215^2+2*B216*($A216-$A215)))</f>
        <v>49.6875715852808</v>
      </c>
      <c r="D216" s="30" t="n">
        <f aca="false">0.98*SQRT(2*G216*100000/(Diagramme!$B$8*1000))</f>
        <v>30.4703570441316</v>
      </c>
      <c r="E216" s="30" t="str">
        <f aca="false">IF(D216&gt;C216,B216,"x")</f>
        <v>x</v>
      </c>
      <c r="F216" s="30" t="n">
        <f aca="false">(F215+1000*2*($A216-$A215)/(C216+F215))</f>
        <v>69.3615326235028</v>
      </c>
      <c r="G216" s="31" t="n">
        <f aca="false">IF(B216=-9.81,0,(Diagramme!B$3/1000000-Diagramme!B$1/1000000)*Diagramme!B$2*100000/(Diagramme!B$3/1000000-Diagramme!B$1/1000000+$A216*(Diagramme!B$4/1000)^2*PI()/4)/100000)</f>
        <v>4.83362483546887</v>
      </c>
      <c r="H216" s="30" t="n">
        <f aca="false">IF(B216&lt;0,Diagramme!B$6,(Diagramme!B$8*1000*(Diagramme!B$1/1000000-$A216*(Diagramme!B$4/1000)^2*PI()/4)+Diagramme!B$6/1000)*1000)</f>
        <v>83</v>
      </c>
      <c r="I216" s="32" t="n">
        <f aca="false">(0.601*Diagramme!B$7*(Diagramme!B$5/1000)^2*PI()/4*C215^2)</f>
        <v>2.98442623342341</v>
      </c>
      <c r="J216" s="30" t="n">
        <f aca="false">IF(Diagramme!C$9&lt;$A216,-9.81-(0.601*Diagramme!C$7*(Diagramme!C$5/1000)^2*PI()/4*K215^2)/N215*1000,(Diagramme!C$3/1000000-Diagramme!C$1/1000000)*Diagramme!C$2*100000/(Diagramme!C$3/1000000-Diagramme!C$1/1000000+$A216*(Diagramme!C$4/1000)^2*PI()/4)*(Diagramme!C$4/1000)^2*PI()/4/(Diagramme!C$8*1000*(Diagramme!C$1/1000000-$A216*(Diagramme!C$4/1000)^2*PI()/4)+Diagramme!C$6/1000)-9.81-(0.601*Diagramme!C$7*(Diagramme!C$5/1000)^2*PI()/4*K215^2)/N215*1000)</f>
        <v>-27.4915171300388</v>
      </c>
      <c r="K216" s="30" t="n">
        <f aca="false">IF((K215^2+2*J216*($A216-$A215))&lt;0,0,SQRT(K215^2+2*J216*($A216-$A215)))</f>
        <v>34.8416183665297</v>
      </c>
      <c r="L216" s="30" t="n">
        <f aca="false">(L215+1000*2*($A216-$A215)/(K216+L215))</f>
        <v>75.8905564681057</v>
      </c>
      <c r="M216" s="31" t="n">
        <f aca="false">IF(J216=-9.81,0,(Diagramme!C$3/1000000-Diagramme!C$1/1000000)*Diagramme!C$2*100000/(Diagramme!C$3/1000000-Diagramme!C$1/1000000+$A216*(Diagramme!C$4/1000)^2*PI()/4)/100000)</f>
        <v>2.41681241773443</v>
      </c>
      <c r="N216" s="30" t="n">
        <f aca="false">IF(J216&lt;0,Diagramme!C$6,(Diagramme!C$8*1000*(Diagramme!C$1/1000000-$A216*(Diagramme!C$4/1000)^2*PI()/4)+Diagramme!C$6/1000)*1000)</f>
        <v>83</v>
      </c>
      <c r="O216" s="32" t="n">
        <f aca="false">(0.601*Diagramme!C$7*(Diagramme!C$5/1000)^2*PI()/4*K215^2)</f>
        <v>1.46756592179322</v>
      </c>
      <c r="P216" s="30" t="n">
        <f aca="false">IF(Diagramme!D$9&lt;$A216,-9.81-(0.601*Diagramme!D$7*(Diagramme!D$5/1000)^2*PI()/4*Q215^2)/T215*1000,(Diagramme!D$3/1000000-Diagramme!D$1/1000000)*Diagramme!D$2*100000/(Diagramme!D$3/1000000-Diagramme!D$1/1000000+$A216*(Diagramme!D$4/1000)^2*PI()/4)*(Diagramme!D$4/1000)^2*PI()/4/(Diagramme!D$8*1000*(Diagramme!D$1/1000000-$A216*(Diagramme!D$4/1000)^2*PI()/4)+Diagramme!D$6/1000)-9.81-(0.601*Diagramme!D$7*(Diagramme!D$5/1000)^2*PI()/4*Q215^2)/T215*1000)</f>
        <v>-58.3838887143735</v>
      </c>
      <c r="Q216" s="30" t="n">
        <f aca="false">IF((Q215^2+2*P216*($A216-$A215))&lt;0,0,SQRT(Q215^2+2*P216*($A216-$A215)))</f>
        <v>51.1506034796969</v>
      </c>
      <c r="R216" s="30" t="n">
        <f aca="false">(R215+1000*2*($A216-$A215)/(Q216+R215))</f>
        <v>71.6690931519647</v>
      </c>
      <c r="S216" s="31" t="n">
        <f aca="false">IF(P216=-9.81,0,(Diagramme!D$3/1000000-Diagramme!D$1/1000000)*Diagramme!D$2*100000/(Diagramme!D$3/1000000-Diagramme!D$1/1000000+$A216*(Diagramme!D$4/1000)^2*PI()/4)/100000)</f>
        <v>6.096495937354</v>
      </c>
      <c r="T216" s="30" t="n">
        <f aca="false">IF(P216&lt;0,Diagramme!D$6,(Diagramme!D$8*1000*(Diagramme!D$1/1000000-$A216*(Diagramme!D$4/1000)^2*PI()/4)+Diagramme!D$6/1000)*1000)</f>
        <v>110</v>
      </c>
      <c r="U216" s="32" t="n">
        <f aca="false">(0.601*Diagramme!D$7*(Diagramme!D$5/1000)^2*PI()/4*Q215^2)</f>
        <v>5.34312775858108</v>
      </c>
      <c r="V216" s="30" t="n">
        <f aca="false">IF(Diagramme!E$9&lt;$A216,-9.81-(0.601*Diagramme!E$7*(Diagramme!E$5/1000)^2*PI()/4*W215^2)/Z215*1000,(Diagramme!E$3/1000000-Diagramme!E$1/1000000)*Diagramme!E$2*100000/(Diagramme!E$3/1000000-Diagramme!E$1/1000000+$A216*(Diagramme!E$4/1000)^2*PI()/4)*(Diagramme!E$4/1000)^2*PI()/4/(Diagramme!E$8*1000*(Diagramme!E$1/1000000-$A216*(Diagramme!E$4/1000)^2*PI()/4)+Diagramme!E$6/1000)-9.81-(0.601*Diagramme!E$7*(Diagramme!E$5/1000)^2*PI()/4*W215^2)/Z215*1000)</f>
        <v>-33.7187164203882</v>
      </c>
      <c r="W216" s="30" t="n">
        <f aca="false">IF((W215^2+2*V216*($A216-$A215))&lt;0,0,SQRT(W215^2+2*V216*($A216-$A215)))</f>
        <v>35.8848104153516</v>
      </c>
      <c r="X216" s="30" t="n">
        <f aca="false">(X215+1000*2*($A216-$A215)/(W216+X215))</f>
        <v>77.7646699600742</v>
      </c>
      <c r="Y216" s="31" t="n">
        <f aca="false">IF(V216=-9.81,0,(Diagramme!E$3/1000000-Diagramme!E$1/1000000)*Diagramme!E$2*100000/(Diagramme!E$3/1000000-Diagramme!E$1/1000000+$A216*(Diagramme!E$4/1000)^2*PI()/4)/100000)</f>
        <v>3.048247968677</v>
      </c>
      <c r="Z216" s="30" t="n">
        <f aca="false">IF(V216&lt;0,Diagramme!E$6,(Diagramme!E$8*1000*(Diagramme!E$1/1000000-$A216*(Diagramme!E$4/1000)^2*PI()/4)+Diagramme!E$6/1000)*1000)</f>
        <v>110</v>
      </c>
      <c r="AA216" s="32" t="n">
        <f aca="false">(0.601*Diagramme!E$7*(Diagramme!E$5/1000)^2*PI()/4*W215^2)</f>
        <v>2.6299588062427</v>
      </c>
    </row>
    <row r="217" customFormat="false" ht="12.75" hidden="false" customHeight="false" outlineLevel="0" collapsed="false">
      <c r="A217" s="26" t="n">
        <f aca="false">A216+A$3</f>
        <v>2.15</v>
      </c>
      <c r="B217" s="30" t="n">
        <f aca="false">IF(Diagramme!B$9&lt;$A217,-9.81-(0.601*Diagramme!B$7*(Diagramme!B$5/1000)^2*PI()/4*C216^2)/H216*1000,(Diagramme!B$3/1000000-Diagramme!B$1/1000000)*Diagramme!B$2*100000/(Diagramme!B$3/1000000-Diagramme!B$1/1000000+$A217*(Diagramme!B$4/1000)^2*PI()/4)*(Diagramme!B$4/1000)^2*PI()/4/(Diagramme!B$8*1000*(Diagramme!B$1/1000000-$A217*(Diagramme!B$4/1000)^2*PI()/4)+Diagramme!B$6/1000)-9.81-(0.601*Diagramme!B$7*(Diagramme!B$5/1000)^2*PI()/4*C216^2)/H216*1000)</f>
        <v>-45.7536163162645</v>
      </c>
      <c r="C217" s="30" t="n">
        <f aca="false">IF((C216^2+2*B217*($A217-$A216))&lt;0,0,SQRT(C216^2+2*B217*($A217-$A216)))</f>
        <v>49.6783624701548</v>
      </c>
      <c r="D217" s="30" t="n">
        <f aca="false">0.98*SQRT(2*G217*100000/(Diagramme!$B$8*1000))</f>
        <v>30.4336428305902</v>
      </c>
      <c r="E217" s="30" t="str">
        <f aca="false">IF(D217&gt;C217,B217,"x")</f>
        <v>x</v>
      </c>
      <c r="F217" s="30" t="n">
        <f aca="false">(F216+1000*2*($A217-$A216)/(C217+F216))</f>
        <v>69.5295435242539</v>
      </c>
      <c r="G217" s="31" t="n">
        <f aca="false">IF(B217=-9.81,0,(Diagramme!B$3/1000000-Diagramme!B$1/1000000)*Diagramme!B$2*100000/(Diagramme!B$3/1000000-Diagramme!B$1/1000000+$A217*(Diagramme!B$4/1000)^2*PI()/4)/100000)</f>
        <v>4.82198363150737</v>
      </c>
      <c r="H217" s="30" t="n">
        <f aca="false">IF(B217&lt;0,Diagramme!B$6,(Diagramme!B$8*1000*(Diagramme!B$1/1000000-$A217*(Diagramme!B$4/1000)^2*PI()/4)+Diagramme!B$6/1000)*1000)</f>
        <v>83</v>
      </c>
      <c r="I217" s="32" t="n">
        <f aca="false">(0.601*Diagramme!B$7*(Diagramme!B$5/1000)^2*PI()/4*C216^2)</f>
        <v>2.98332015424995</v>
      </c>
      <c r="J217" s="30" t="n">
        <f aca="false">IF(Diagramme!C$9&lt;$A217,-9.81-(0.601*Diagramme!C$7*(Diagramme!C$5/1000)^2*PI()/4*K216^2)/N216*1000,(Diagramme!C$3/1000000-Diagramme!C$1/1000000)*Diagramme!C$2*100000/(Diagramme!C$3/1000000-Diagramme!C$1/1000000+$A217*(Diagramme!C$4/1000)^2*PI()/4)*(Diagramme!C$4/1000)^2*PI()/4/(Diagramme!C$8*1000*(Diagramme!C$1/1000000-$A217*(Diagramme!C$4/1000)^2*PI()/4)+Diagramme!C$6/1000)-9.81-(0.601*Diagramme!C$7*(Diagramme!C$5/1000)^2*PI()/4*K216^2)/N216*1000)</f>
        <v>-27.4835122481344</v>
      </c>
      <c r="K217" s="30" t="n">
        <f aca="false">IF((K216^2+2*J217*($A217-$A216))&lt;0,0,SQRT(K216^2+2*J217*($A217-$A216)))</f>
        <v>34.833729346051</v>
      </c>
      <c r="L217" s="30" t="n">
        <f aca="false">(L216+1000*2*($A217-$A216)/(K217+L216))</f>
        <v>76.0711853143696</v>
      </c>
      <c r="M217" s="31" t="n">
        <f aca="false">IF(J217=-9.81,0,(Diagramme!C$3/1000000-Diagramme!C$1/1000000)*Diagramme!C$2*100000/(Diagramme!C$3/1000000-Diagramme!C$1/1000000+$A217*(Diagramme!C$4/1000)^2*PI()/4)/100000)</f>
        <v>2.41099181575369</v>
      </c>
      <c r="N217" s="30" t="n">
        <f aca="false">IF(J217&lt;0,Diagramme!C$6,(Diagramme!C$8*1000*(Diagramme!C$1/1000000-$A217*(Diagramme!C$4/1000)^2*PI()/4)+Diagramme!C$6/1000)*1000)</f>
        <v>83</v>
      </c>
      <c r="O217" s="32" t="n">
        <f aca="false">(0.601*Diagramme!C$7*(Diagramme!C$5/1000)^2*PI()/4*K216^2)</f>
        <v>1.46690151659515</v>
      </c>
      <c r="P217" s="30" t="n">
        <f aca="false">IF(Diagramme!D$9&lt;$A217,-9.81-(0.601*Diagramme!D$7*(Diagramme!D$5/1000)^2*PI()/4*Q216^2)/T216*1000,(Diagramme!D$3/1000000-Diagramme!D$1/1000000)*Diagramme!D$2*100000/(Diagramme!D$3/1000000-Diagramme!D$1/1000000+$A217*(Diagramme!D$4/1000)^2*PI()/4)*(Diagramme!D$4/1000)^2*PI()/4/(Diagramme!D$8*1000*(Diagramme!D$1/1000000-$A217*(Diagramme!D$4/1000)^2*PI()/4)+Diagramme!D$6/1000)-9.81-(0.601*Diagramme!D$7*(Diagramme!D$5/1000)^2*PI()/4*Q216^2)/T216*1000)</f>
        <v>-58.3622201277996</v>
      </c>
      <c r="Q217" s="30" t="n">
        <f aca="false">IF((Q216^2+2*P217*($A217-$A216))&lt;0,0,SQRT(Q216^2+2*P217*($A217-$A216)))</f>
        <v>51.1391923277502</v>
      </c>
      <c r="R217" s="30" t="n">
        <f aca="false">(R216+1000*2*($A217-$A216)/(Q217+R216))</f>
        <v>71.831948613401</v>
      </c>
      <c r="S217" s="31" t="n">
        <f aca="false">IF(P217=-9.81,0,(Diagramme!D$3/1000000-Diagramme!D$1/1000000)*Diagramme!D$2*100000/(Diagramme!D$3/1000000-Diagramme!D$1/1000000+$A217*(Diagramme!D$4/1000)^2*PI()/4)/100000)</f>
        <v>6.08539576581444</v>
      </c>
      <c r="T217" s="30" t="n">
        <f aca="false">IF(P217&lt;0,Diagramme!D$6,(Diagramme!D$8*1000*(Diagramme!D$1/1000000-$A217*(Diagramme!D$4/1000)^2*PI()/4)+Diagramme!D$6/1000)*1000)</f>
        <v>110</v>
      </c>
      <c r="U217" s="32" t="n">
        <f aca="false">(0.601*Diagramme!D$7*(Diagramme!D$5/1000)^2*PI()/4*Q216^2)</f>
        <v>5.34074421405796</v>
      </c>
      <c r="V217" s="30" t="n">
        <f aca="false">IF(Diagramme!E$9&lt;$A217,-9.81-(0.601*Diagramme!E$7*(Diagramme!E$5/1000)^2*PI()/4*W216^2)/Z216*1000,(Diagramme!E$3/1000000-Diagramme!E$1/1000000)*Diagramme!E$2*100000/(Diagramme!E$3/1000000-Diagramme!E$1/1000000+$A217*(Diagramme!E$4/1000)^2*PI()/4)*(Diagramme!E$4/1000)^2*PI()/4/(Diagramme!E$8*1000*(Diagramme!E$1/1000000-$A217*(Diagramme!E$4/1000)^2*PI()/4)+Diagramme!E$6/1000)-9.81-(0.601*Diagramme!E$7*(Diagramme!E$5/1000)^2*PI()/4*W216^2)/Z216*1000)</f>
        <v>-33.7062020616841</v>
      </c>
      <c r="W217" s="30" t="n">
        <f aca="false">IF((W216^2+2*V217*($A217-$A216))&lt;0,0,SQRT(W216^2+2*V217*($A217-$A216)))</f>
        <v>35.8754162972988</v>
      </c>
      <c r="X217" s="30" t="n">
        <f aca="false">(X216+1000*2*($A217-$A216)/(W217+X216))</f>
        <v>77.9406641946676</v>
      </c>
      <c r="Y217" s="31" t="n">
        <f aca="false">IF(V217=-9.81,0,(Diagramme!E$3/1000000-Diagramme!E$1/1000000)*Diagramme!E$2*100000/(Diagramme!E$3/1000000-Diagramme!E$1/1000000+$A217*(Diagramme!E$4/1000)^2*PI()/4)/100000)</f>
        <v>3.04269788290722</v>
      </c>
      <c r="Z217" s="30" t="n">
        <f aca="false">IF(V217&lt;0,Diagramme!E$6,(Diagramme!E$8*1000*(Diagramme!E$1/1000000-$A217*(Diagramme!E$4/1000)^2*PI()/4)+Diagramme!E$6/1000)*1000)</f>
        <v>110</v>
      </c>
      <c r="AA217" s="32" t="n">
        <f aca="false">(0.601*Diagramme!E$7*(Diagramme!E$5/1000)^2*PI()/4*W216^2)</f>
        <v>2.62858222678525</v>
      </c>
    </row>
    <row r="218" customFormat="false" ht="12.75" hidden="false" customHeight="false" outlineLevel="0" collapsed="false">
      <c r="A218" s="26" t="n">
        <f aca="false">A217+A$3</f>
        <v>2.16</v>
      </c>
      <c r="B218" s="30" t="n">
        <f aca="false">IF(Diagramme!B$9&lt;$A218,-9.81-(0.601*Diagramme!B$7*(Diagramme!B$5/1000)^2*PI()/4*C217^2)/H217*1000,(Diagramme!B$3/1000000-Diagramme!B$1/1000000)*Diagramme!B$2*100000/(Diagramme!B$3/1000000-Diagramme!B$1/1000000+$A218*(Diagramme!B$4/1000)^2*PI()/4)*(Diagramme!B$4/1000)^2*PI()/4/(Diagramme!B$8*1000*(Diagramme!B$1/1000000-$A218*(Diagramme!B$4/1000)^2*PI()/4)+Diagramme!B$6/1000)-9.81-(0.601*Diagramme!B$7*(Diagramme!B$5/1000)^2*PI()/4*C217^2)/H217*1000)</f>
        <v>-45.740293941454</v>
      </c>
      <c r="C218" s="30" t="n">
        <f aca="false">IF((C217^2+2*B218*($A218-$A217))&lt;0,0,SQRT(C217^2+2*B218*($A218-$A217)))</f>
        <v>49.6691543297976</v>
      </c>
      <c r="D218" s="30" t="n">
        <f aca="false">0.98*SQRT(2*G218*100000/(Diagramme!$B$8*1000))</f>
        <v>30.3970610106386</v>
      </c>
      <c r="E218" s="30" t="str">
        <f aca="false">IF(D218&gt;C218,B218,"x")</f>
        <v>x</v>
      </c>
      <c r="F218" s="30" t="n">
        <f aca="false">(F217+1000*2*($A218-$A217)/(C218+F217))</f>
        <v>69.6973305920664</v>
      </c>
      <c r="G218" s="31" t="n">
        <f aca="false">IF(B218=-9.81,0,(Diagramme!B$3/1000000-Diagramme!B$1/1000000)*Diagramme!B$2*100000/(Diagramme!B$3/1000000-Diagramme!B$1/1000000+$A218*(Diagramme!B$4/1000)^2*PI()/4)/100000)</f>
        <v>4.81039836570431</v>
      </c>
      <c r="H218" s="30" t="n">
        <f aca="false">IF(B218&lt;0,Diagramme!B$6,(Diagramme!B$8*1000*(Diagramme!B$1/1000000-$A218*(Diagramme!B$4/1000)^2*PI()/4)+Diagramme!B$6/1000)*1000)</f>
        <v>83</v>
      </c>
      <c r="I218" s="32" t="n">
        <f aca="false">(0.601*Diagramme!B$7*(Diagramme!B$5/1000)^2*PI()/4*C217^2)</f>
        <v>2.98221439714069</v>
      </c>
      <c r="J218" s="30" t="n">
        <f aca="false">IF(Diagramme!C$9&lt;$A218,-9.81-(0.601*Diagramme!C$7*(Diagramme!C$5/1000)^2*PI()/4*K217^2)/N217*1000,(Diagramme!C$3/1000000-Diagramme!C$1/1000000)*Diagramme!C$2*100000/(Diagramme!C$3/1000000-Diagramme!C$1/1000000+$A218*(Diagramme!C$4/1000)^2*PI()/4)*(Diagramme!C$4/1000)^2*PI()/4/(Diagramme!C$8*1000*(Diagramme!C$1/1000000-$A218*(Diagramme!C$4/1000)^2*PI()/4)+Diagramme!C$6/1000)-9.81-(0.601*Diagramme!C$7*(Diagramme!C$5/1000)^2*PI()/4*K217^2)/N217*1000)</f>
        <v>-27.4755096970628</v>
      </c>
      <c r="K218" s="30" t="n">
        <f aca="false">IF((K217^2+2*J218*($A218-$A217))&lt;0,0,SQRT(K217^2+2*J218*($A218-$A217)))</f>
        <v>34.8258408363674</v>
      </c>
      <c r="L218" s="30" t="n">
        <f aca="false">(L217+1000*2*($A218-$A217)/(K218+L217))</f>
        <v>76.2515328015314</v>
      </c>
      <c r="M218" s="31" t="n">
        <f aca="false">IF(J218=-9.81,0,(Diagramme!C$3/1000000-Diagramme!C$1/1000000)*Diagramme!C$2*100000/(Diagramme!C$3/1000000-Diagramme!C$1/1000000+$A218*(Diagramme!C$4/1000)^2*PI()/4)/100000)</f>
        <v>2.40519918285215</v>
      </c>
      <c r="N218" s="30" t="n">
        <f aca="false">IF(J218&lt;0,Diagramme!C$6,(Diagramme!C$8*1000*(Diagramme!C$1/1000000-$A218*(Diagramme!C$4/1000)^2*PI()/4)+Diagramme!C$6/1000)*1000)</f>
        <v>83</v>
      </c>
      <c r="O218" s="32" t="n">
        <f aca="false">(0.601*Diagramme!C$7*(Diagramme!C$5/1000)^2*PI()/4*K217^2)</f>
        <v>1.46623730485622</v>
      </c>
      <c r="P218" s="30" t="n">
        <f aca="false">IF(Diagramme!D$9&lt;$A218,-9.81-(0.601*Diagramme!D$7*(Diagramme!D$5/1000)^2*PI()/4*Q217^2)/T217*1000,(Diagramme!D$3/1000000-Diagramme!D$1/1000000)*Diagramme!D$2*100000/(Diagramme!D$3/1000000-Diagramme!D$1/1000000+$A218*(Diagramme!D$4/1000)^2*PI()/4)*(Diagramme!D$4/1000)^2*PI()/4/(Diagramme!D$8*1000*(Diagramme!D$1/1000000-$A218*(Diagramme!D$4/1000)^2*PI()/4)+Diagramme!D$6/1000)-9.81-(0.601*Diagramme!D$7*(Diagramme!D$5/1000)^2*PI()/4*Q217^2)/T217*1000)</f>
        <v>-58.3405595833014</v>
      </c>
      <c r="Q218" s="30" t="n">
        <f aca="false">IF((Q217^2+2*P218*($A218-$A217))&lt;0,0,SQRT(Q217^2+2*P218*($A218-$A217)))</f>
        <v>51.1277828655121</v>
      </c>
      <c r="R218" s="30" t="n">
        <f aca="false">(R217+1000*2*($A218-$A217)/(Q218+R217))</f>
        <v>71.9946034904038</v>
      </c>
      <c r="S218" s="31" t="n">
        <f aca="false">IF(P218=-9.81,0,(Diagramme!D$3/1000000-Diagramme!D$1/1000000)*Diagramme!D$2*100000/(Diagramme!D$3/1000000-Diagramme!D$1/1000000+$A218*(Diagramme!D$4/1000)^2*PI()/4)/100000)</f>
        <v>6.07433594200121</v>
      </c>
      <c r="T218" s="30" t="n">
        <f aca="false">IF(P218&lt;0,Diagramme!D$6,(Diagramme!D$8*1000*(Diagramme!D$1/1000000-$A218*(Diagramme!D$4/1000)^2*PI()/4)+Diagramme!D$6/1000)*1000)</f>
        <v>110</v>
      </c>
      <c r="U218" s="32" t="n">
        <f aca="false">(0.601*Diagramme!D$7*(Diagramme!D$5/1000)^2*PI()/4*Q217^2)</f>
        <v>5.33836155416315</v>
      </c>
      <c r="V218" s="30" t="n">
        <f aca="false">IF(Diagramme!E$9&lt;$A218,-9.81-(0.601*Diagramme!E$7*(Diagramme!E$5/1000)^2*PI()/4*W217^2)/Z217*1000,(Diagramme!E$3/1000000-Diagramme!E$1/1000000)*Diagramme!E$2*100000/(Diagramme!E$3/1000000-Diagramme!E$1/1000000+$A218*(Diagramme!E$4/1000)^2*PI()/4)*(Diagramme!E$4/1000)^2*PI()/4/(Diagramme!E$8*1000*(Diagramme!E$1/1000000-$A218*(Diagramme!E$4/1000)^2*PI()/4)+Diagramme!E$6/1000)-9.81-(0.601*Diagramme!E$7*(Diagramme!E$5/1000)^2*PI()/4*W217^2)/Z217*1000)</f>
        <v>-33.6936923475569</v>
      </c>
      <c r="W218" s="30" t="n">
        <f aca="false">IF((W217^2+2*V218*($A218-$A217))&lt;0,0,SQRT(W217^2+2*V218*($A218-$A217)))</f>
        <v>35.8660232066163</v>
      </c>
      <c r="X218" s="30" t="n">
        <f aca="false">(X217+1000*2*($A218-$A217)/(W218+X217))</f>
        <v>78.1164007920213</v>
      </c>
      <c r="Y218" s="31" t="n">
        <f aca="false">IF(V218=-9.81,0,(Diagramme!E$3/1000000-Diagramme!E$1/1000000)*Diagramme!E$2*100000/(Diagramme!E$3/1000000-Diagramme!E$1/1000000+$A218*(Diagramme!E$4/1000)^2*PI()/4)/100000)</f>
        <v>3.03716797100061</v>
      </c>
      <c r="Z218" s="30" t="n">
        <f aca="false">IF(V218&lt;0,Diagramme!E$6,(Diagramme!E$8*1000*(Diagramme!E$1/1000000-$A218*(Diagramme!E$4/1000)^2*PI()/4)+Diagramme!E$6/1000)*1000)</f>
        <v>110</v>
      </c>
      <c r="AA218" s="32" t="n">
        <f aca="false">(0.601*Diagramme!E$7*(Diagramme!E$5/1000)^2*PI()/4*W217^2)</f>
        <v>2.62720615823126</v>
      </c>
    </row>
    <row r="219" customFormat="false" ht="12.75" hidden="false" customHeight="false" outlineLevel="0" collapsed="false">
      <c r="A219" s="26" t="n">
        <f aca="false">A218+A$3</f>
        <v>2.17</v>
      </c>
      <c r="B219" s="30" t="n">
        <f aca="false">IF(Diagramme!B$9&lt;$A219,-9.81-(0.601*Diagramme!B$7*(Diagramme!B$5/1000)^2*PI()/4*C218^2)/H218*1000,(Diagramme!B$3/1000000-Diagramme!B$1/1000000)*Diagramme!B$2*100000/(Diagramme!B$3/1000000-Diagramme!B$1/1000000+$A219*(Diagramme!B$4/1000)^2*PI()/4)*(Diagramme!B$4/1000)^2*PI()/4/(Diagramme!B$8*1000*(Diagramme!B$1/1000000-$A219*(Diagramme!B$4/1000)^2*PI()/4)+Diagramme!B$6/1000)-9.81-(0.601*Diagramme!B$7*(Diagramme!B$5/1000)^2*PI()/4*C218^2)/H218*1000)</f>
        <v>-45.7269754458052</v>
      </c>
      <c r="C219" s="30" t="n">
        <f aca="false">IF((C218^2+2*B219*($A219-$A218))&lt;0,0,SQRT(C218^2+2*B219*($A219-$A218)))</f>
        <v>49.6599471639704</v>
      </c>
      <c r="D219" s="30" t="n">
        <f aca="false">0.98*SQRT(2*G219*100000/(Diagramme!$B$8*1000))</f>
        <v>30.3606107904864</v>
      </c>
      <c r="E219" s="30" t="str">
        <f aca="false">IF(D219&gt;C219,B219,"x")</f>
        <v>x</v>
      </c>
      <c r="F219" s="30" t="n">
        <f aca="false">(F218+1000*2*($A219-$A218)/(C219+F218))</f>
        <v>69.8648947354183</v>
      </c>
      <c r="G219" s="31" t="n">
        <f aca="false">IF(B219=-9.81,0,(Diagramme!B$3/1000000-Diagramme!B$1/1000000)*Diagramme!B$2*100000/(Diagramme!B$3/1000000-Diagramme!B$1/1000000+$A219*(Diagramme!B$4/1000)^2*PI()/4)/100000)</f>
        <v>4.79886863583611</v>
      </c>
      <c r="H219" s="30" t="n">
        <f aca="false">IF(B219&lt;0,Diagramme!B$6,(Diagramme!B$8*1000*(Diagramme!B$1/1000000-$A219*(Diagramme!B$4/1000)^2*PI()/4)+Diagramme!B$6/1000)*1000)</f>
        <v>83</v>
      </c>
      <c r="I219" s="32" t="n">
        <f aca="false">(0.601*Diagramme!B$7*(Diagramme!B$5/1000)^2*PI()/4*C218^2)</f>
        <v>2.98110896200183</v>
      </c>
      <c r="J219" s="30" t="n">
        <f aca="false">IF(Diagramme!C$9&lt;$A219,-9.81-(0.601*Diagramme!C$7*(Diagramme!C$5/1000)^2*PI()/4*K218^2)/N218*1000,(Diagramme!C$3/1000000-Diagramme!C$1/1000000)*Diagramme!C$2*100000/(Diagramme!C$3/1000000-Diagramme!C$1/1000000+$A219*(Diagramme!C$4/1000)^2*PI()/4)*(Diagramme!C$4/1000)^2*PI()/4/(Diagramme!C$8*1000*(Diagramme!C$1/1000000-$A219*(Diagramme!C$4/1000)^2*PI()/4)+Diagramme!C$6/1000)-9.81-(0.601*Diagramme!C$7*(Diagramme!C$5/1000)^2*PI()/4*K218^2)/N218*1000)</f>
        <v>-27.4675094761456</v>
      </c>
      <c r="K219" s="30" t="n">
        <f aca="false">IF((K218^2+2*J219*($A219-$A218))&lt;0,0,SQRT(K218^2+2*J219*($A219-$A218)))</f>
        <v>34.8179528371568</v>
      </c>
      <c r="L219" s="30" t="n">
        <f aca="false">(L218+1000*2*($A219-$A218)/(K219+L218))</f>
        <v>76.4316002600686</v>
      </c>
      <c r="M219" s="31" t="n">
        <f aca="false">IF(J219=-9.81,0,(Diagramme!C$3/1000000-Diagramme!C$1/1000000)*Diagramme!C$2*100000/(Diagramme!C$3/1000000-Diagramme!C$1/1000000+$A219*(Diagramme!C$4/1000)^2*PI()/4)/100000)</f>
        <v>2.39943431791806</v>
      </c>
      <c r="N219" s="30" t="n">
        <f aca="false">IF(J219&lt;0,Diagramme!C$6,(Diagramme!C$8*1000*(Diagramme!C$1/1000000-$A219*(Diagramme!C$4/1000)^2*PI()/4)+Diagramme!C$6/1000)*1000)</f>
        <v>83</v>
      </c>
      <c r="O219" s="32" t="n">
        <f aca="false">(0.601*Diagramme!C$7*(Diagramme!C$5/1000)^2*PI()/4*K218^2)</f>
        <v>1.46557328652009</v>
      </c>
      <c r="P219" s="30" t="n">
        <f aca="false">IF(Diagramme!D$9&lt;$A219,-9.81-(0.601*Diagramme!D$7*(Diagramme!D$5/1000)^2*PI()/4*Q218^2)/T218*1000,(Diagramme!D$3/1000000-Diagramme!D$1/1000000)*Diagramme!D$2*100000/(Diagramme!D$3/1000000-Diagramme!D$1/1000000+$A219*(Diagramme!D$4/1000)^2*PI()/4)*(Diagramme!D$4/1000)^2*PI()/4/(Diagramme!D$8*1000*(Diagramme!D$1/1000000-$A219*(Diagramme!D$4/1000)^2*PI()/4)+Diagramme!D$6/1000)-9.81-(0.601*Diagramme!D$7*(Diagramme!D$5/1000)^2*PI()/4*Q218^2)/T218*1000)</f>
        <v>-58.3189070778939</v>
      </c>
      <c r="Q219" s="30" t="n">
        <f aca="false">IF((Q218^2+2*P219*($A219-$A218))&lt;0,0,SQRT(Q218^2+2*P219*($A219-$A218)))</f>
        <v>51.1163750925415</v>
      </c>
      <c r="R219" s="30" t="n">
        <f aca="false">(R218+1000*2*($A219-$A218)/(Q219+R218))</f>
        <v>72.1570585389316</v>
      </c>
      <c r="S219" s="31" t="n">
        <f aca="false">IF(P219=-9.81,0,(Diagramme!D$3/1000000-Diagramme!D$1/1000000)*Diagramme!D$2*100000/(Diagramme!D$3/1000000-Diagramme!D$1/1000000+$A219*(Diagramme!D$4/1000)^2*PI()/4)/100000)</f>
        <v>6.06331624632507</v>
      </c>
      <c r="T219" s="30" t="n">
        <f aca="false">IF(P219&lt;0,Diagramme!D$6,(Diagramme!D$8*1000*(Diagramme!D$1/1000000-$A219*(Diagramme!D$4/1000)^2*PI()/4)+Diagramme!D$6/1000)*1000)</f>
        <v>110</v>
      </c>
      <c r="U219" s="32" t="n">
        <f aca="false">(0.601*Diagramme!D$7*(Diagramme!D$5/1000)^2*PI()/4*Q218^2)</f>
        <v>5.33597977856832</v>
      </c>
      <c r="V219" s="30" t="n">
        <f aca="false">IF(Diagramme!E$9&lt;$A219,-9.81-(0.601*Diagramme!E$7*(Diagramme!E$5/1000)^2*PI()/4*W218^2)/Z218*1000,(Diagramme!E$3/1000000-Diagramme!E$1/1000000)*Diagramme!E$2*100000/(Diagramme!E$3/1000000-Diagramme!E$1/1000000+$A219*(Diagramme!E$4/1000)^2*PI()/4)*(Diagramme!E$4/1000)^2*PI()/4/(Diagramme!E$8*1000*(Diagramme!E$1/1000000-$A219*(Diagramme!E$4/1000)^2*PI()/4)+Diagramme!E$6/1000)-9.81-(0.601*Diagramme!E$7*(Diagramme!E$5/1000)^2*PI()/4*W218^2)/Z218*1000)</f>
        <v>-33.6811872762829</v>
      </c>
      <c r="W219" s="30" t="n">
        <f aca="false">IF((W218^2+2*V219*($A219-$A218))&lt;0,0,SQRT(W218^2+2*V219*($A219-$A218)))</f>
        <v>35.8566311428167</v>
      </c>
      <c r="X219" s="30" t="n">
        <f aca="false">(X218+1000*2*($A219-$A218)/(W219+X218))</f>
        <v>78.2918809004336</v>
      </c>
      <c r="Y219" s="31" t="n">
        <f aca="false">IF(V219=-9.81,0,(Diagramme!E$3/1000000-Diagramme!E$1/1000000)*Diagramme!E$2*100000/(Diagramme!E$3/1000000-Diagramme!E$1/1000000+$A219*(Diagramme!E$4/1000)^2*PI()/4)/100000)</f>
        <v>3.03165812316253</v>
      </c>
      <c r="Z219" s="30" t="n">
        <f aca="false">IF(V219&lt;0,Diagramme!E$6,(Diagramme!E$8*1000*(Diagramme!E$1/1000000-$A219*(Diagramme!E$4/1000)^2*PI()/4)+Diagramme!E$6/1000)*1000)</f>
        <v>110</v>
      </c>
      <c r="AA219" s="32" t="n">
        <f aca="false">(0.601*Diagramme!E$7*(Diagramme!E$5/1000)^2*PI()/4*W218^2)</f>
        <v>2.62583060039112</v>
      </c>
    </row>
    <row r="220" customFormat="false" ht="12.75" hidden="false" customHeight="false" outlineLevel="0" collapsed="false">
      <c r="A220" s="26" t="n">
        <f aca="false">A219+A$3</f>
        <v>2.18</v>
      </c>
      <c r="B220" s="30" t="n">
        <f aca="false">IF(Diagramme!B$9&lt;$A220,-9.81-(0.601*Diagramme!B$7*(Diagramme!B$5/1000)^2*PI()/4*C219^2)/H219*1000,(Diagramme!B$3/1000000-Diagramme!B$1/1000000)*Diagramme!B$2*100000/(Diagramme!B$3/1000000-Diagramme!B$1/1000000+$A220*(Diagramme!B$4/1000)^2*PI()/4)*(Diagramme!B$4/1000)^2*PI()/4/(Diagramme!B$8*1000*(Diagramme!B$1/1000000-$A220*(Diagramme!B$4/1000)^2*PI()/4)+Diagramme!B$6/1000)-9.81-(0.601*Diagramme!B$7*(Diagramme!B$5/1000)^2*PI()/4*C219^2)/H219*1000)</f>
        <v>-45.7136608281884</v>
      </c>
      <c r="C220" s="30" t="n">
        <f aca="false">IF((C219^2+2*B220*($A220-$A219))&lt;0,0,SQRT(C219^2+2*B220*($A220-$A219)))</f>
        <v>49.6507409724344</v>
      </c>
      <c r="D220" s="30" t="n">
        <f aca="false">0.98*SQRT(2*G220*100000/(Diagramme!$B$8*1000))</f>
        <v>30.3242913829907</v>
      </c>
      <c r="E220" s="30" t="str">
        <f aca="false">IF(D220&gt;C220,B220,"x")</f>
        <v>x</v>
      </c>
      <c r="F220" s="30" t="n">
        <f aca="false">(F219+1000*2*($A220-$A219)/(C220+F219))</f>
        <v>70.0322368566524</v>
      </c>
      <c r="G220" s="31" t="n">
        <f aca="false">IF(B220=-9.81,0,(Diagramme!B$3/1000000-Diagramme!B$1/1000000)*Diagramme!B$2*100000/(Diagramme!B$3/1000000-Diagramme!B$1/1000000+$A220*(Diagramme!B$4/1000)^2*PI()/4)/100000)</f>
        <v>4.78739404352625</v>
      </c>
      <c r="H220" s="30" t="n">
        <f aca="false">IF(B220&lt;0,Diagramme!B$6,(Diagramme!B$8*1000*(Diagramme!B$1/1000000-$A220*(Diagramme!B$4/1000)^2*PI()/4)+Diagramme!B$6/1000)*1000)</f>
        <v>83</v>
      </c>
      <c r="I220" s="32" t="n">
        <f aca="false">(0.601*Diagramme!B$7*(Diagramme!B$5/1000)^2*PI()/4*C219^2)</f>
        <v>2.98000384873963</v>
      </c>
      <c r="J220" s="30" t="n">
        <f aca="false">IF(Diagramme!C$9&lt;$A220,-9.81-(0.601*Diagramme!C$7*(Diagramme!C$5/1000)^2*PI()/4*K219^2)/N219*1000,(Diagramme!C$3/1000000-Diagramme!C$1/1000000)*Diagramme!C$2*100000/(Diagramme!C$3/1000000-Diagramme!C$1/1000000+$A220*(Diagramme!C$4/1000)^2*PI()/4)*(Diagramme!C$4/1000)^2*PI()/4/(Diagramme!C$8*1000*(Diagramme!C$1/1000000-$A220*(Diagramme!C$4/1000)^2*PI()/4)+Diagramme!C$6/1000)-9.81-(0.601*Diagramme!C$7*(Diagramme!C$5/1000)^2*PI()/4*K219^2)/N219*1000)</f>
        <v>-27.4595115847042</v>
      </c>
      <c r="K220" s="30" t="n">
        <f aca="false">IF((K219^2+2*J220*($A220-$A219))&lt;0,0,SQRT(K219^2+2*J220*($A220-$A219)))</f>
        <v>34.8100653480969</v>
      </c>
      <c r="L220" s="30" t="n">
        <f aca="false">(L219+1000*2*($A220-$A219)/(K220+L219))</f>
        <v>76.6113890100002</v>
      </c>
      <c r="M220" s="31" t="n">
        <f aca="false">IF(J220=-9.81,0,(Diagramme!C$3/1000000-Diagramme!C$1/1000000)*Diagramme!C$2*100000/(Diagramme!C$3/1000000-Diagramme!C$1/1000000+$A220*(Diagramme!C$4/1000)^2*PI()/4)/100000)</f>
        <v>2.39369702176313</v>
      </c>
      <c r="N220" s="30" t="n">
        <f aca="false">IF(J220&lt;0,Diagramme!C$6,(Diagramme!C$8*1000*(Diagramme!C$1/1000000-$A220*(Diagramme!C$4/1000)^2*PI()/4)+Diagramme!C$6/1000)*1000)</f>
        <v>83</v>
      </c>
      <c r="O220" s="32" t="n">
        <f aca="false">(0.601*Diagramme!C$7*(Diagramme!C$5/1000)^2*PI()/4*K219^2)</f>
        <v>1.46490946153045</v>
      </c>
      <c r="P220" s="30" t="n">
        <f aca="false">IF(Diagramme!D$9&lt;$A220,-9.81-(0.601*Diagramme!D$7*(Diagramme!D$5/1000)^2*PI()/4*Q219^2)/T219*1000,(Diagramme!D$3/1000000-Diagramme!D$1/1000000)*Diagramme!D$2*100000/(Diagramme!D$3/1000000-Diagramme!D$1/1000000+$A220*(Diagramme!D$4/1000)^2*PI()/4)*(Diagramme!D$4/1000)^2*PI()/4/(Diagramme!D$8*1000*(Diagramme!D$1/1000000-$A220*(Diagramme!D$4/1000)^2*PI()/4)+Diagramme!D$6/1000)-9.81-(0.601*Diagramme!D$7*(Diagramme!D$5/1000)^2*PI()/4*Q219^2)/T219*1000)</f>
        <v>-58.2972626085936</v>
      </c>
      <c r="Q220" s="30" t="n">
        <f aca="false">IF((Q219^2+2*P220*($A220-$A219))&lt;0,0,SQRT(Q219^2+2*P220*($A220-$A219)))</f>
        <v>51.1049690083971</v>
      </c>
      <c r="R220" s="30" t="n">
        <f aca="false">(R219+1000*2*($A220-$A219)/(Q220+R219))</f>
        <v>72.3193145101983</v>
      </c>
      <c r="S220" s="31" t="n">
        <f aca="false">IF(P220=-9.81,0,(Diagramme!D$3/1000000-Diagramme!D$1/1000000)*Diagramme!D$2*100000/(Diagramme!D$3/1000000-Diagramme!D$1/1000000+$A220*(Diagramme!D$4/1000)^2*PI()/4)/100000)</f>
        <v>6.0523364607873</v>
      </c>
      <c r="T220" s="30" t="n">
        <f aca="false">IF(P220&lt;0,Diagramme!D$6,(Diagramme!D$8*1000*(Diagramme!D$1/1000000-$A220*(Diagramme!D$4/1000)^2*PI()/4)+Diagramme!D$6/1000)*1000)</f>
        <v>110</v>
      </c>
      <c r="U220" s="32" t="n">
        <f aca="false">(0.601*Diagramme!D$7*(Diagramme!D$5/1000)^2*PI()/4*Q219^2)</f>
        <v>5.33359888694529</v>
      </c>
      <c r="V220" s="30" t="n">
        <f aca="false">IF(Diagramme!E$9&lt;$A220,-9.81-(0.601*Diagramme!E$7*(Diagramme!E$5/1000)^2*PI()/4*W219^2)/Z219*1000,(Diagramme!E$3/1000000-Diagramme!E$1/1000000)*Diagramme!E$2*100000/(Diagramme!E$3/1000000-Diagramme!E$1/1000000+$A220*(Diagramme!E$4/1000)^2*PI()/4)*(Diagramme!E$4/1000)^2*PI()/4/(Diagramme!E$8*1000*(Diagramme!E$1/1000000-$A220*(Diagramme!E$4/1000)^2*PI()/4)+Diagramme!E$6/1000)-9.81-(0.601*Diagramme!E$7*(Diagramme!E$5/1000)^2*PI()/4*W219^2)/Z219*1000)</f>
        <v>-33.668686846139</v>
      </c>
      <c r="W220" s="30" t="n">
        <f aca="false">IF((W219^2+2*V220*($A220-$A219))&lt;0,0,SQRT(W219^2+2*V220*($A220-$A219)))</f>
        <v>35.8472401054124</v>
      </c>
      <c r="X220" s="30" t="n">
        <f aca="false">(X219+1000*2*($A220-$A219)/(W220+X219))</f>
        <v>78.4671056596901</v>
      </c>
      <c r="Y220" s="31" t="n">
        <f aca="false">IF(V220=-9.81,0,(Diagramme!E$3/1000000-Diagramme!E$1/1000000)*Diagramme!E$2*100000/(Diagramme!E$3/1000000-Diagramme!E$1/1000000+$A220*(Diagramme!E$4/1000)^2*PI()/4)/100000)</f>
        <v>3.02616823039365</v>
      </c>
      <c r="Z220" s="30" t="n">
        <f aca="false">IF(V220&lt;0,Diagramme!E$6,(Diagramme!E$8*1000*(Diagramme!E$1/1000000-$A220*(Diagramme!E$4/1000)^2*PI()/4)+Diagramme!E$6/1000)*1000)</f>
        <v>110</v>
      </c>
      <c r="AA220" s="32" t="n">
        <f aca="false">(0.601*Diagramme!E$7*(Diagramme!E$5/1000)^2*PI()/4*W219^2)</f>
        <v>2.62445555307529</v>
      </c>
    </row>
    <row r="221" customFormat="false" ht="12.75" hidden="false" customHeight="false" outlineLevel="0" collapsed="false">
      <c r="A221" s="26" t="n">
        <f aca="false">A220+A$3</f>
        <v>2.19</v>
      </c>
      <c r="B221" s="30" t="n">
        <f aca="false">IF(Diagramme!B$9&lt;$A221,-9.81-(0.601*Diagramme!B$7*(Diagramme!B$5/1000)^2*PI()/4*C220^2)/H220*1000,(Diagramme!B$3/1000000-Diagramme!B$1/1000000)*Diagramme!B$2*100000/(Diagramme!B$3/1000000-Diagramme!B$1/1000000+$A221*(Diagramme!B$4/1000)^2*PI()/4)*(Diagramme!B$4/1000)^2*PI()/4/(Diagramme!B$8*1000*(Diagramme!B$1/1000000-$A221*(Diagramme!B$4/1000)^2*PI()/4)+Diagramme!B$6/1000)-9.81-(0.601*Diagramme!B$7*(Diagramme!B$5/1000)^2*PI()/4*C220^2)/H220*1000)</f>
        <v>-45.7003500874744</v>
      </c>
      <c r="C221" s="30" t="n">
        <f aca="false">IF((C220^2+2*B221*($A221-$A220))&lt;0,0,SQRT(C220^2+2*B221*($A221-$A220)))</f>
        <v>49.6415357549504</v>
      </c>
      <c r="D221" s="30" t="n">
        <f aca="false">0.98*SQRT(2*G221*100000/(Diagramme!$B$8*1000))</f>
        <v>30.288102007584</v>
      </c>
      <c r="E221" s="30" t="str">
        <f aca="false">IF(D221&gt;C221,B221,"x")</f>
        <v>x</v>
      </c>
      <c r="F221" s="30" t="n">
        <f aca="false">(F220+1000*2*($A221-$A220)/(C221+F220))</f>
        <v>70.1993578520346</v>
      </c>
      <c r="G221" s="31" t="n">
        <f aca="false">IF(B221=-9.81,0,(Diagramme!B$3/1000000-Diagramme!B$1/1000000)*Diagramme!B$2*100000/(Diagramme!B$3/1000000-Diagramme!B$1/1000000+$A221*(Diagramme!B$4/1000)^2*PI()/4)/100000)</f>
        <v>4.77597419419935</v>
      </c>
      <c r="H221" s="30" t="n">
        <f aca="false">IF(B221&lt;0,Diagramme!B$6,(Diagramme!B$8*1000*(Diagramme!B$1/1000000-$A221*(Diagramme!B$4/1000)^2*PI()/4)+Diagramme!B$6/1000)*1000)</f>
        <v>83</v>
      </c>
      <c r="I221" s="32" t="n">
        <f aca="false">(0.601*Diagramme!B$7*(Diagramme!B$5/1000)^2*PI()/4*C220^2)</f>
        <v>2.97889905726038</v>
      </c>
      <c r="J221" s="30" t="n">
        <f aca="false">IF(Diagramme!C$9&lt;$A221,-9.81-(0.601*Diagramme!C$7*(Diagramme!C$5/1000)^2*PI()/4*K220^2)/N220*1000,(Diagramme!C$3/1000000-Diagramme!C$1/1000000)*Diagramme!C$2*100000/(Diagramme!C$3/1000000-Diagramme!C$1/1000000+$A221*(Diagramme!C$4/1000)^2*PI()/4)*(Diagramme!C$4/1000)^2*PI()/4/(Diagramme!C$8*1000*(Diagramme!C$1/1000000-$A221*(Diagramme!C$4/1000)^2*PI()/4)+Diagramme!C$6/1000)-9.81-(0.601*Diagramme!C$7*(Diagramme!C$5/1000)^2*PI()/4*K220^2)/N220*1000)</f>
        <v>-27.4515160220602</v>
      </c>
      <c r="K221" s="30" t="n">
        <f aca="false">IF((K220^2+2*J221*($A221-$A220))&lt;0,0,SQRT(K220^2+2*J221*($A221-$A220)))</f>
        <v>34.8021783688656</v>
      </c>
      <c r="L221" s="30" t="n">
        <f aca="false">(L220+1000*2*($A221-$A220)/(K221+L220))</f>
        <v>76.790900361001</v>
      </c>
      <c r="M221" s="31" t="n">
        <f aca="false">IF(J221=-9.81,0,(Diagramme!C$3/1000000-Diagramme!C$1/1000000)*Diagramme!C$2*100000/(Diagramme!C$3/1000000-Diagramme!C$1/1000000+$A221*(Diagramme!C$4/1000)^2*PI()/4)/100000)</f>
        <v>2.38798709709968</v>
      </c>
      <c r="N221" s="30" t="n">
        <f aca="false">IF(J221&lt;0,Diagramme!C$6,(Diagramme!C$8*1000*(Diagramme!C$1/1000000-$A221*(Diagramme!C$4/1000)^2*PI()/4)+Diagramme!C$6/1000)*1000)</f>
        <v>83</v>
      </c>
      <c r="O221" s="32" t="n">
        <f aca="false">(0.601*Diagramme!C$7*(Diagramme!C$5/1000)^2*PI()/4*K220^2)</f>
        <v>1.464245829831</v>
      </c>
      <c r="P221" s="30" t="n">
        <f aca="false">IF(Diagramme!D$9&lt;$A221,-9.81-(0.601*Diagramme!D$7*(Diagramme!D$5/1000)^2*PI()/4*Q220^2)/T220*1000,(Diagramme!D$3/1000000-Diagramme!D$1/1000000)*Diagramme!D$2*100000/(Diagramme!D$3/1000000-Diagramme!D$1/1000000+$A221*(Diagramme!D$4/1000)^2*PI()/4)*(Diagramme!D$4/1000)^2*PI()/4/(Diagramme!D$8*1000*(Diagramme!D$1/1000000-$A221*(Diagramme!D$4/1000)^2*PI()/4)+Diagramme!D$6/1000)-9.81-(0.601*Diagramme!D$7*(Diagramme!D$5/1000)^2*PI()/4*Q220^2)/T220*1000)</f>
        <v>-58.275626172418</v>
      </c>
      <c r="Q221" s="30" t="n">
        <f aca="false">IF((Q220^2+2*P221*($A221-$A220))&lt;0,0,SQRT(Q220^2+2*P221*($A221-$A220)))</f>
        <v>51.0935646126376</v>
      </c>
      <c r="R221" s="30" t="n">
        <f aca="false">(R220+1000*2*($A221-$A220)/(Q221+R220))</f>
        <v>72.4813721507149</v>
      </c>
      <c r="S221" s="31" t="n">
        <f aca="false">IF(P221=-9.81,0,(Diagramme!D$3/1000000-Diagramme!D$1/1000000)*Diagramme!D$2*100000/(Diagramme!D$3/1000000-Diagramme!D$1/1000000+$A221*(Diagramme!D$4/1000)^2*PI()/4)/100000)</f>
        <v>6.04139636896542</v>
      </c>
      <c r="T221" s="30" t="n">
        <f aca="false">IF(P221&lt;0,Diagramme!D$6,(Diagramme!D$8*1000*(Diagramme!D$1/1000000-$A221*(Diagramme!D$4/1000)^2*PI()/4)+Diagramme!D$6/1000)*1000)</f>
        <v>110</v>
      </c>
      <c r="U221" s="32" t="n">
        <f aca="false">(0.601*Diagramme!D$7*(Diagramme!D$5/1000)^2*PI()/4*Q220^2)</f>
        <v>5.33121887896597</v>
      </c>
      <c r="V221" s="30" t="n">
        <f aca="false">IF(Diagramme!E$9&lt;$A221,-9.81-(0.601*Diagramme!E$7*(Diagramme!E$5/1000)^2*PI()/4*W220^2)/Z220*1000,(Diagramme!E$3/1000000-Diagramme!E$1/1000000)*Diagramme!E$2*100000/(Diagramme!E$3/1000000-Diagramme!E$1/1000000+$A221*(Diagramme!E$4/1000)^2*PI()/4)*(Diagramme!E$4/1000)^2*PI()/4/(Diagramme!E$8*1000*(Diagramme!E$1/1000000-$A221*(Diagramme!E$4/1000)^2*PI()/4)+Diagramme!E$6/1000)-9.81-(0.601*Diagramme!E$7*(Diagramme!E$5/1000)^2*PI()/4*W220^2)/Z220*1000)</f>
        <v>-33.6561910554025</v>
      </c>
      <c r="W221" s="30" t="n">
        <f aca="false">IF((W220^2+2*V221*($A221-$A220))&lt;0,0,SQRT(W220^2+2*V221*($A221-$A220)))</f>
        <v>35.8378500939158</v>
      </c>
      <c r="X221" s="30" t="n">
        <f aca="false">(X220+1000*2*($A221-$A220)/(W221+X220))</f>
        <v>78.6420762011521</v>
      </c>
      <c r="Y221" s="31" t="n">
        <f aca="false">IF(V221=-9.81,0,(Diagramme!E$3/1000000-Diagramme!E$1/1000000)*Diagramme!E$2*100000/(Diagramme!E$3/1000000-Diagramme!E$1/1000000+$A221*(Diagramme!E$4/1000)^2*PI()/4)/100000)</f>
        <v>3.02069818448271</v>
      </c>
      <c r="Z221" s="30" t="n">
        <f aca="false">IF(V221&lt;0,Diagramme!E$6,(Diagramme!E$8*1000*(Diagramme!E$1/1000000-$A221*(Diagramme!E$4/1000)^2*PI()/4)+Diagramme!E$6/1000)*1000)</f>
        <v>110</v>
      </c>
      <c r="AA221" s="32" t="n">
        <f aca="false">(0.601*Diagramme!E$7*(Diagramme!E$5/1000)^2*PI()/4*W220^2)</f>
        <v>2.62308101609428</v>
      </c>
    </row>
    <row r="222" customFormat="false" ht="12.75" hidden="false" customHeight="false" outlineLevel="0" collapsed="false">
      <c r="A222" s="26" t="n">
        <f aca="false">A221+A$3</f>
        <v>2.2</v>
      </c>
      <c r="B222" s="30" t="n">
        <f aca="false">IF(Diagramme!B$9&lt;$A222,-9.81-(0.601*Diagramme!B$7*(Diagramme!B$5/1000)^2*PI()/4*C221^2)/H221*1000,(Diagramme!B$3/1000000-Diagramme!B$1/1000000)*Diagramme!B$2*100000/(Diagramme!B$3/1000000-Diagramme!B$1/1000000+$A222*(Diagramme!B$4/1000)^2*PI()/4)*(Diagramme!B$4/1000)^2*PI()/4/(Diagramme!B$8*1000*(Diagramme!B$1/1000000-$A222*(Diagramme!B$4/1000)^2*PI()/4)+Diagramme!B$6/1000)-9.81-(0.601*Diagramme!B$7*(Diagramme!B$5/1000)^2*PI()/4*C221^2)/H221*1000)</f>
        <v>-45.6870432225345</v>
      </c>
      <c r="C222" s="30" t="n">
        <f aca="false">IF((C221^2+2*B222*($A222-$A221))&lt;0,0,SQRT(C221^2+2*B222*($A222-$A221)))</f>
        <v>49.6323315112797</v>
      </c>
      <c r="D222" s="30" t="n">
        <f aca="false">0.98*SQRT(2*G222*100000/(Diagramme!$B$8*1000))</f>
        <v>30.2520418902041</v>
      </c>
      <c r="E222" s="30" t="str">
        <f aca="false">IF(D222&gt;C222,B222,"x")</f>
        <v>x</v>
      </c>
      <c r="F222" s="30" t="n">
        <f aca="false">(F221+1000*2*($A222-$A221)/(C222+F221))</f>
        <v>70.3662586118108</v>
      </c>
      <c r="G222" s="31" t="n">
        <f aca="false">IF(B222=-9.81,0,(Diagramme!B$3/1000000-Diagramme!B$1/1000000)*Diagramme!B$2*100000/(Diagramme!B$3/1000000-Diagramme!B$1/1000000+$A222*(Diagramme!B$4/1000)^2*PI()/4)/100000)</f>
        <v>4.76460869703595</v>
      </c>
      <c r="H222" s="30" t="n">
        <f aca="false">IF(B222&lt;0,Diagramme!B$6,(Diagramme!B$8*1000*(Diagramme!B$1/1000000-$A222*(Diagramme!B$4/1000)^2*PI()/4)+Diagramme!B$6/1000)*1000)</f>
        <v>83</v>
      </c>
      <c r="I222" s="32" t="n">
        <f aca="false">(0.601*Diagramme!B$7*(Diagramme!B$5/1000)^2*PI()/4*C221^2)</f>
        <v>2.97779458747036</v>
      </c>
      <c r="J222" s="30" t="n">
        <f aca="false">IF(Diagramme!C$9&lt;$A222,-9.81-(0.601*Diagramme!C$7*(Diagramme!C$5/1000)^2*PI()/4*K221^2)/N221*1000,(Diagramme!C$3/1000000-Diagramme!C$1/1000000)*Diagramme!C$2*100000/(Diagramme!C$3/1000000-Diagramme!C$1/1000000+$A222*(Diagramme!C$4/1000)^2*PI()/4)*(Diagramme!C$4/1000)^2*PI()/4/(Diagramme!C$8*1000*(Diagramme!C$1/1000000-$A222*(Diagramme!C$4/1000)^2*PI()/4)+Diagramme!C$6/1000)-9.81-(0.601*Diagramme!C$7*(Diagramme!C$5/1000)^2*PI()/4*K221^2)/N221*1000)</f>
        <v>-27.4435227875357</v>
      </c>
      <c r="K222" s="30" t="n">
        <f aca="false">IF((K221^2+2*J222*($A222-$A221))&lt;0,0,SQRT(K221^2+2*J222*($A222-$A221)))</f>
        <v>34.7942918991404</v>
      </c>
      <c r="L222" s="30" t="n">
        <f aca="false">(L221+1000*2*($A222-$A221)/(K222+L221))</f>
        <v>76.9701356125152</v>
      </c>
      <c r="M222" s="31" t="n">
        <f aca="false">IF(J222=-9.81,0,(Diagramme!C$3/1000000-Diagramme!C$1/1000000)*Diagramme!C$2*100000/(Diagramme!C$3/1000000-Diagramme!C$1/1000000+$A222*(Diagramme!C$4/1000)^2*PI()/4)/100000)</f>
        <v>2.38230434851797</v>
      </c>
      <c r="N222" s="30" t="n">
        <f aca="false">IF(J222&lt;0,Diagramme!C$6,(Diagramme!C$8*1000*(Diagramme!C$1/1000000-$A222*(Diagramme!C$4/1000)^2*PI()/4)+Diagramme!C$6/1000)*1000)</f>
        <v>83</v>
      </c>
      <c r="O222" s="32" t="n">
        <f aca="false">(0.601*Diagramme!C$7*(Diagramme!C$5/1000)^2*PI()/4*K221^2)</f>
        <v>1.46358239136546</v>
      </c>
      <c r="P222" s="30" t="n">
        <f aca="false">IF(Diagramme!D$9&lt;$A222,-9.81-(0.601*Diagramme!D$7*(Diagramme!D$5/1000)^2*PI()/4*Q221^2)/T221*1000,(Diagramme!D$3/1000000-Diagramme!D$1/1000000)*Diagramme!D$2*100000/(Diagramme!D$3/1000000-Diagramme!D$1/1000000+$A222*(Diagramme!D$4/1000)^2*PI()/4)*(Diagramme!D$4/1000)^2*PI()/4/(Diagramme!D$8*1000*(Diagramme!D$1/1000000-$A222*(Diagramme!D$4/1000)^2*PI()/4)+Diagramme!D$6/1000)-9.81-(0.601*Diagramme!D$7*(Diagramme!D$5/1000)^2*PI()/4*Q221^2)/T221*1000)</f>
        <v>-58.2539977663856</v>
      </c>
      <c r="Q222" s="30" t="n">
        <f aca="false">IF((Q221^2+2*P222*($A222-$A221))&lt;0,0,SQRT(Q221^2+2*P222*($A222-$A221)))</f>
        <v>51.082161904822</v>
      </c>
      <c r="R222" s="30" t="n">
        <f aca="false">(R221+1000*2*($A222-$A221)/(Q222+R221))</f>
        <v>72.6432322023302</v>
      </c>
      <c r="S222" s="31" t="n">
        <f aca="false">IF(P222=-9.81,0,(Diagramme!D$3/1000000-Diagramme!D$1/1000000)*Diagramme!D$2*100000/(Diagramme!D$3/1000000-Diagramme!D$1/1000000+$A222*(Diagramme!D$4/1000)^2*PI()/4)/100000)</f>
        <v>6.03049575599892</v>
      </c>
      <c r="T222" s="30" t="n">
        <f aca="false">IF(P222&lt;0,Diagramme!D$6,(Diagramme!D$8*1000*(Diagramme!D$1/1000000-$A222*(Diagramme!D$4/1000)^2*PI()/4)+Diagramme!D$6/1000)*1000)</f>
        <v>110</v>
      </c>
      <c r="U222" s="32" t="n">
        <f aca="false">(0.601*Diagramme!D$7*(Diagramme!D$5/1000)^2*PI()/4*Q221^2)</f>
        <v>5.32883975430242</v>
      </c>
      <c r="V222" s="30" t="n">
        <f aca="false">IF(Diagramme!E$9&lt;$A222,-9.81-(0.601*Diagramme!E$7*(Diagramme!E$5/1000)^2*PI()/4*W221^2)/Z221*1000,(Diagramme!E$3/1000000-Diagramme!E$1/1000000)*Diagramme!E$2*100000/(Diagramme!E$3/1000000-Diagramme!E$1/1000000+$A222*(Diagramme!E$4/1000)^2*PI()/4)*(Diagramme!E$4/1000)^2*PI()/4/(Diagramme!E$8*1000*(Diagramme!E$1/1000000-$A222*(Diagramme!E$4/1000)^2*PI()/4)+Diagramme!E$6/1000)-9.81-(0.601*Diagramme!E$7*(Diagramme!E$5/1000)^2*PI()/4*W221^2)/Z221*1000)</f>
        <v>-33.6436999023518</v>
      </c>
      <c r="W222" s="30" t="n">
        <f aca="false">IF((W221^2+2*V222*($A222-$A221))&lt;0,0,SQRT(W221^2+2*V222*($A222-$A221)))</f>
        <v>35.8284611078391</v>
      </c>
      <c r="X222" s="30" t="n">
        <f aca="false">(X221+1000*2*($A222-$A221)/(W222+X221))</f>
        <v>78.8167936478433</v>
      </c>
      <c r="Y222" s="31" t="n">
        <f aca="false">IF(V222=-9.81,0,(Diagramme!E$3/1000000-Diagramme!E$1/1000000)*Diagramme!E$2*100000/(Diagramme!E$3/1000000-Diagramme!E$1/1000000+$A222*(Diagramme!E$4/1000)^2*PI()/4)/100000)</f>
        <v>3.01524787799946</v>
      </c>
      <c r="Z222" s="30" t="n">
        <f aca="false">IF(V222&lt;0,Diagramme!E$6,(Diagramme!E$8*1000*(Diagramme!E$1/1000000-$A222*(Diagramme!E$4/1000)^2*PI()/4)+Diagramme!E$6/1000)*1000)</f>
        <v>110</v>
      </c>
      <c r="AA222" s="32" t="n">
        <f aca="false">(0.601*Diagramme!E$7*(Diagramme!E$5/1000)^2*PI()/4*W221^2)</f>
        <v>2.62170698925869</v>
      </c>
    </row>
    <row r="223" customFormat="false" ht="12.75" hidden="false" customHeight="false" outlineLevel="0" collapsed="false">
      <c r="A223" s="26" t="n">
        <f aca="false">A222+A$3</f>
        <v>2.21</v>
      </c>
      <c r="B223" s="30" t="n">
        <f aca="false">IF(Diagramme!B$9&lt;$A223,-9.81-(0.601*Diagramme!B$7*(Diagramme!B$5/1000)^2*PI()/4*C222^2)/H222*1000,(Diagramme!B$3/1000000-Diagramme!B$1/1000000)*Diagramme!B$2*100000/(Diagramme!B$3/1000000-Diagramme!B$1/1000000+$A223*(Diagramme!B$4/1000)^2*PI()/4)*(Diagramme!B$4/1000)^2*PI()/4/(Diagramme!B$8*1000*(Diagramme!B$1/1000000-$A223*(Diagramme!B$4/1000)^2*PI()/4)+Diagramme!B$6/1000)-9.81-(0.601*Diagramme!B$7*(Diagramme!B$5/1000)^2*PI()/4*C222^2)/H222*1000)</f>
        <v>-45.67374023224</v>
      </c>
      <c r="C223" s="30" t="n">
        <f aca="false">IF((C222^2+2*B223*($A223-$A222))&lt;0,0,SQRT(C222^2+2*B223*($A223-$A222)))</f>
        <v>49.6231282411833</v>
      </c>
      <c r="D223" s="30" t="n">
        <f aca="false">0.98*SQRT(2*G223*100000/(Diagramme!$B$8*1000))</f>
        <v>30.2161102632247</v>
      </c>
      <c r="E223" s="30" t="str">
        <f aca="false">IF(D223&gt;C223,B223,"x")</f>
        <v>x</v>
      </c>
      <c r="F223" s="30" t="n">
        <f aca="false">(F222+1000*2*($A223-$A222)/(C223+F222))</f>
        <v>70.5329400202632</v>
      </c>
      <c r="G223" s="31" t="n">
        <f aca="false">IF(B223=-9.81,0,(Diagramme!B$3/1000000-Diagramme!B$1/1000000)*Diagramme!B$2*100000/(Diagramme!B$3/1000000-Diagramme!B$1/1000000+$A223*(Diagramme!B$4/1000)^2*PI()/4)/100000)</f>
        <v>4.75329716492791</v>
      </c>
      <c r="H223" s="30" t="n">
        <f aca="false">IF(B223&lt;0,Diagramme!B$6,(Diagramme!B$8*1000*(Diagramme!B$1/1000000-$A223*(Diagramme!B$4/1000)^2*PI()/4)+Diagramme!B$6/1000)*1000)</f>
        <v>83</v>
      </c>
      <c r="I223" s="32" t="n">
        <f aca="false">(0.601*Diagramme!B$7*(Diagramme!B$5/1000)^2*PI()/4*C222^2)</f>
        <v>2.97669043927592</v>
      </c>
      <c r="J223" s="30" t="n">
        <f aca="false">IF(Diagramme!C$9&lt;$A223,-9.81-(0.601*Diagramme!C$7*(Diagramme!C$5/1000)^2*PI()/4*K222^2)/N222*1000,(Diagramme!C$3/1000000-Diagramme!C$1/1000000)*Diagramme!C$2*100000/(Diagramme!C$3/1000000-Diagramme!C$1/1000000+$A223*(Diagramme!C$4/1000)^2*PI()/4)*(Diagramme!C$4/1000)^2*PI()/4/(Diagramme!C$8*1000*(Diagramme!C$1/1000000-$A223*(Diagramme!C$4/1000)^2*PI()/4)+Diagramme!C$6/1000)-9.81-(0.601*Diagramme!C$7*(Diagramme!C$5/1000)^2*PI()/4*K222^2)/N222*1000)</f>
        <v>-27.4355318804527</v>
      </c>
      <c r="K223" s="30" t="n">
        <f aca="false">IF((K222^2+2*J223*($A223-$A222))&lt;0,0,SQRT(K222^2+2*J223*($A223-$A222)))</f>
        <v>34.7864059385987</v>
      </c>
      <c r="L223" s="30" t="n">
        <f aca="false">(L222+1000*2*($A223-$A222)/(K223+L222))</f>
        <v>77.1490960538675</v>
      </c>
      <c r="M223" s="31" t="n">
        <f aca="false">IF(J223=-9.81,0,(Diagramme!C$3/1000000-Diagramme!C$1/1000000)*Diagramme!C$2*100000/(Diagramme!C$3/1000000-Diagramme!C$1/1000000+$A223*(Diagramme!C$4/1000)^2*PI()/4)/100000)</f>
        <v>2.37664858246396</v>
      </c>
      <c r="N223" s="30" t="n">
        <f aca="false">IF(J223&lt;0,Diagramme!C$6,(Diagramme!C$8*1000*(Diagramme!C$1/1000000-$A223*(Diagramme!C$4/1000)^2*PI()/4)+Diagramme!C$6/1000)*1000)</f>
        <v>83</v>
      </c>
      <c r="O223" s="32" t="n">
        <f aca="false">(0.601*Diagramme!C$7*(Diagramme!C$5/1000)^2*PI()/4*K222^2)</f>
        <v>1.46291914607757</v>
      </c>
      <c r="P223" s="30" t="n">
        <f aca="false">IF(Diagramme!D$9&lt;$A223,-9.81-(0.601*Diagramme!D$7*(Diagramme!D$5/1000)^2*PI()/4*Q222^2)/T222*1000,(Diagramme!D$3/1000000-Diagramme!D$1/1000000)*Diagramme!D$2*100000/(Diagramme!D$3/1000000-Diagramme!D$1/1000000+$A223*(Diagramme!D$4/1000)^2*PI()/4)*(Diagramme!D$4/1000)^2*PI()/4/(Diagramme!D$8*1000*(Diagramme!D$1/1000000-$A223*(Diagramme!D$4/1000)^2*PI()/4)+Diagramme!D$6/1000)-9.81-(0.601*Diagramme!D$7*(Diagramme!D$5/1000)^2*PI()/4*Q222^2)/T222*1000)</f>
        <v>-58.2323773875162</v>
      </c>
      <c r="Q223" s="30" t="n">
        <f aca="false">IF((Q222^2+2*P223*($A223-$A222))&lt;0,0,SQRT(Q222^2+2*P223*($A223-$A222)))</f>
        <v>51.0707608845091</v>
      </c>
      <c r="R223" s="30" t="n">
        <f aca="false">(R222+1000*2*($A223-$A222)/(Q223+R222))</f>
        <v>72.804895402272</v>
      </c>
      <c r="S223" s="31" t="n">
        <f aca="false">IF(P223=-9.81,0,(Diagramme!D$3/1000000-Diagramme!D$1/1000000)*Diagramme!D$2*100000/(Diagramme!D$3/1000000-Diagramme!D$1/1000000+$A223*(Diagramme!D$4/1000)^2*PI()/4)/100000)</f>
        <v>6.01963440857521</v>
      </c>
      <c r="T223" s="30" t="n">
        <f aca="false">IF(P223&lt;0,Diagramme!D$6,(Diagramme!D$8*1000*(Diagramme!D$1/1000000-$A223*(Diagramme!D$4/1000)^2*PI()/4)+Diagramme!D$6/1000)*1000)</f>
        <v>110</v>
      </c>
      <c r="U223" s="32" t="n">
        <f aca="false">(0.601*Diagramme!D$7*(Diagramme!D$5/1000)^2*PI()/4*Q222^2)</f>
        <v>5.32646151262678</v>
      </c>
      <c r="V223" s="30" t="n">
        <f aca="false">IF(Diagramme!E$9&lt;$A223,-9.81-(0.601*Diagramme!E$7*(Diagramme!E$5/1000)^2*PI()/4*W222^2)/Z222*1000,(Diagramme!E$3/1000000-Diagramme!E$1/1000000)*Diagramme!E$2*100000/(Diagramme!E$3/1000000-Diagramme!E$1/1000000+$A223*(Diagramme!E$4/1000)^2*PI()/4)*(Diagramme!E$4/1000)^2*PI()/4/(Diagramme!E$8*1000*(Diagramme!E$1/1000000-$A223*(Diagramme!E$4/1000)^2*PI()/4)+Diagramme!E$6/1000)-9.81-(0.601*Diagramme!E$7*(Diagramme!E$5/1000)^2*PI()/4*W222^2)/Z222*1000)</f>
        <v>-33.6312133852654</v>
      </c>
      <c r="W223" s="30" t="n">
        <f aca="false">IF((W222^2+2*V223*($A223-$A222))&lt;0,0,SQRT(W222^2+2*V223*($A223-$A222)))</f>
        <v>35.8190731466942</v>
      </c>
      <c r="X223" s="30" t="n">
        <f aca="false">(X222+1000*2*($A223-$A222)/(W223+X222))</f>
        <v>78.9912591145358</v>
      </c>
      <c r="Y223" s="31" t="n">
        <f aca="false">IF(V223=-9.81,0,(Diagramme!E$3/1000000-Diagramme!E$1/1000000)*Diagramme!E$2*100000/(Diagramme!E$3/1000000-Diagramme!E$1/1000000+$A223*(Diagramme!E$4/1000)^2*PI()/4)/100000)</f>
        <v>3.0098172042876</v>
      </c>
      <c r="Z223" s="30" t="n">
        <f aca="false">IF(V223&lt;0,Diagramme!E$6,(Diagramme!E$8*1000*(Diagramme!E$1/1000000-$A223*(Diagramme!E$4/1000)^2*PI()/4)+Diagramme!E$6/1000)*1000)</f>
        <v>110</v>
      </c>
      <c r="AA223" s="32" t="n">
        <f aca="false">(0.601*Diagramme!E$7*(Diagramme!E$5/1000)^2*PI()/4*W222^2)</f>
        <v>2.6203334723792</v>
      </c>
    </row>
    <row r="224" customFormat="false" ht="12.75" hidden="false" customHeight="false" outlineLevel="0" collapsed="false">
      <c r="A224" s="26" t="n">
        <f aca="false">A223+A$3</f>
        <v>2.22</v>
      </c>
      <c r="B224" s="30" t="n">
        <f aca="false">IF(Diagramme!B$9&lt;$A224,-9.81-(0.601*Diagramme!B$7*(Diagramme!B$5/1000)^2*PI()/4*C223^2)/H223*1000,(Diagramme!B$3/1000000-Diagramme!B$1/1000000)*Diagramme!B$2*100000/(Diagramme!B$3/1000000-Diagramme!B$1/1000000+$A224*(Diagramme!B$4/1000)^2*PI()/4)*(Diagramme!B$4/1000)^2*PI()/4/(Diagramme!B$8*1000*(Diagramme!B$1/1000000-$A224*(Diagramme!B$4/1000)^2*PI()/4)+Diagramme!B$6/1000)-9.81-(0.601*Diagramme!B$7*(Diagramme!B$5/1000)^2*PI()/4*C223^2)/H223*1000)</f>
        <v>-45.6604411154628</v>
      </c>
      <c r="C224" s="30" t="n">
        <f aca="false">IF((C223^2+2*B224*($A224-$A223))&lt;0,0,SQRT(C223^2+2*B224*($A224-$A223)))</f>
        <v>49.6139259444223</v>
      </c>
      <c r="D224" s="30" t="n">
        <f aca="false">0.98*SQRT(2*G224*100000/(Diagramme!$B$8*1000))</f>
        <v>30.1803063653864</v>
      </c>
      <c r="E224" s="30" t="str">
        <f aca="false">IF(D224&gt;C224,B224,"x")</f>
        <v>x</v>
      </c>
      <c r="F224" s="30" t="n">
        <f aca="false">(F223+1000*2*($A224-$A223)/(C224+F223))</f>
        <v>70.6994029557665</v>
      </c>
      <c r="G224" s="31" t="n">
        <f aca="false">IF(B224=-9.81,0,(Diagramme!B$3/1000000-Diagramme!B$1/1000000)*Diagramme!B$2*100000/(Diagramme!B$3/1000000-Diagramme!B$1/1000000+$A224*(Diagramme!B$4/1000)^2*PI()/4)/100000)</f>
        <v>4.74203921443452</v>
      </c>
      <c r="H224" s="30" t="n">
        <f aca="false">IF(B224&lt;0,Diagramme!B$6,(Diagramme!B$8*1000*(Diagramme!B$1/1000000-$A224*(Diagramme!B$4/1000)^2*PI()/4)+Diagramme!B$6/1000)*1000)</f>
        <v>83</v>
      </c>
      <c r="I224" s="32" t="n">
        <f aca="false">(0.601*Diagramme!B$7*(Diagramme!B$5/1000)^2*PI()/4*C223^2)</f>
        <v>2.97558661258341</v>
      </c>
      <c r="J224" s="30" t="n">
        <f aca="false">IF(Diagramme!C$9&lt;$A224,-9.81-(0.601*Diagramme!C$7*(Diagramme!C$5/1000)^2*PI()/4*K223^2)/N223*1000,(Diagramme!C$3/1000000-Diagramme!C$1/1000000)*Diagramme!C$2*100000/(Diagramme!C$3/1000000-Diagramme!C$1/1000000+$A224*(Diagramme!C$4/1000)^2*PI()/4)*(Diagramme!C$4/1000)^2*PI()/4/(Diagramme!C$8*1000*(Diagramme!C$1/1000000-$A224*(Diagramme!C$4/1000)^2*PI()/4)+Diagramme!C$6/1000)-9.81-(0.601*Diagramme!C$7*(Diagramme!C$5/1000)^2*PI()/4*K223^2)/N223*1000)</f>
        <v>-27.4275433001335</v>
      </c>
      <c r="K224" s="30" t="n">
        <f aca="false">IF((K223^2+2*J224*($A224-$A223))&lt;0,0,SQRT(K223^2+2*J224*($A224-$A223)))</f>
        <v>34.778520486918</v>
      </c>
      <c r="L224" s="30" t="n">
        <f aca="false">(L223+1000*2*($A224-$A223)/(K224+L223))</f>
        <v>77.3277829643737</v>
      </c>
      <c r="M224" s="31" t="n">
        <f aca="false">IF(J224=-9.81,0,(Diagramme!C$3/1000000-Diagramme!C$1/1000000)*Diagramme!C$2*100000/(Diagramme!C$3/1000000-Diagramme!C$1/1000000+$A224*(Diagramme!C$4/1000)^2*PI()/4)/100000)</f>
        <v>2.37101960721726</v>
      </c>
      <c r="N224" s="30" t="n">
        <f aca="false">IF(J224&lt;0,Diagramme!C$6,(Diagramme!C$8*1000*(Diagramme!C$1/1000000-$A224*(Diagramme!C$4/1000)^2*PI()/4)+Diagramme!C$6/1000)*1000)</f>
        <v>83</v>
      </c>
      <c r="O224" s="32" t="n">
        <f aca="false">(0.601*Diagramme!C$7*(Diagramme!C$5/1000)^2*PI()/4*K223^2)</f>
        <v>1.46225609391108</v>
      </c>
      <c r="P224" s="30" t="n">
        <f aca="false">IF(Diagramme!D$9&lt;$A224,-9.81-(0.601*Diagramme!D$7*(Diagramme!D$5/1000)^2*PI()/4*Q223^2)/T223*1000,(Diagramme!D$3/1000000-Diagramme!D$1/1000000)*Diagramme!D$2*100000/(Diagramme!D$3/1000000-Diagramme!D$1/1000000+$A224*(Diagramme!D$4/1000)^2*PI()/4)*(Diagramme!D$4/1000)^2*PI()/4/(Diagramme!D$8*1000*(Diagramme!D$1/1000000-$A224*(Diagramme!D$4/1000)^2*PI()/4)+Diagramme!D$6/1000)-9.81-(0.601*Diagramme!D$7*(Diagramme!D$5/1000)^2*PI()/4*Q223^2)/T223*1000)</f>
        <v>-58.2107650328306</v>
      </c>
      <c r="Q224" s="30" t="n">
        <f aca="false">IF((Q223^2+2*P224*($A224-$A223))&lt;0,0,SQRT(Q223^2+2*P224*($A224-$A223)))</f>
        <v>51.0593615512576</v>
      </c>
      <c r="R224" s="30" t="n">
        <f aca="false">(R223+1000*2*($A224-$A223)/(Q224+R223))</f>
        <v>72.9663624831871</v>
      </c>
      <c r="S224" s="31" t="n">
        <f aca="false">IF(P224=-9.81,0,(Diagramme!D$3/1000000-Diagramme!D$1/1000000)*Diagramme!D$2*100000/(Diagramme!D$3/1000000-Diagramme!D$1/1000000+$A224*(Diagramme!D$4/1000)^2*PI()/4)/100000)</f>
        <v>6.00881211491568</v>
      </c>
      <c r="T224" s="30" t="n">
        <f aca="false">IF(P224&lt;0,Diagramme!D$6,(Diagramme!D$8*1000*(Diagramme!D$1/1000000-$A224*(Diagramme!D$4/1000)^2*PI()/4)+Diagramme!D$6/1000)*1000)</f>
        <v>110</v>
      </c>
      <c r="U224" s="32" t="n">
        <f aca="false">(0.601*Diagramme!D$7*(Diagramme!D$5/1000)^2*PI()/4*Q223^2)</f>
        <v>5.32408415361136</v>
      </c>
      <c r="V224" s="30" t="n">
        <f aca="false">IF(Diagramme!E$9&lt;$A224,-9.81-(0.601*Diagramme!E$7*(Diagramme!E$5/1000)^2*PI()/4*W223^2)/Z223*1000,(Diagramme!E$3/1000000-Diagramme!E$1/1000000)*Diagramme!E$2*100000/(Diagramme!E$3/1000000-Diagramme!E$1/1000000+$A224*(Diagramme!E$4/1000)^2*PI()/4)*(Diagramme!E$4/1000)^2*PI()/4/(Diagramme!E$8*1000*(Diagramme!E$1/1000000-$A224*(Diagramme!E$4/1000)^2*PI()/4)+Diagramme!E$6/1000)-9.81-(0.601*Diagramme!E$7*(Diagramme!E$5/1000)^2*PI()/4*W223^2)/Z223*1000)</f>
        <v>-33.6187315024229</v>
      </c>
      <c r="W224" s="30" t="n">
        <f aca="false">IF((W223^2+2*V224*($A224-$A223))&lt;0,0,SQRT(W223^2+2*V224*($A224-$A223)))</f>
        <v>35.8096862099933</v>
      </c>
      <c r="X224" s="30" t="n">
        <f aca="false">(X223+1000*2*($A224-$A223)/(W224+X223))</f>
        <v>79.1654737078343</v>
      </c>
      <c r="Y224" s="31" t="n">
        <f aca="false">IF(V224=-9.81,0,(Diagramme!E$3/1000000-Diagramme!E$1/1000000)*Diagramme!E$2*100000/(Diagramme!E$3/1000000-Diagramme!E$1/1000000+$A224*(Diagramme!E$4/1000)^2*PI()/4)/100000)</f>
        <v>3.00440605745784</v>
      </c>
      <c r="Z224" s="30" t="n">
        <f aca="false">IF(V224&lt;0,Diagramme!E$6,(Diagramme!E$8*1000*(Diagramme!E$1/1000000-$A224*(Diagramme!E$4/1000)^2*PI()/4)+Diagramme!E$6/1000)*1000)</f>
        <v>110</v>
      </c>
      <c r="AA224" s="32" t="n">
        <f aca="false">(0.601*Diagramme!E$7*(Diagramme!E$5/1000)^2*PI()/4*W223^2)</f>
        <v>2.61896046526652</v>
      </c>
    </row>
    <row r="225" customFormat="false" ht="12.75" hidden="false" customHeight="false" outlineLevel="0" collapsed="false">
      <c r="A225" s="26" t="n">
        <f aca="false">A224+A$3</f>
        <v>2.23</v>
      </c>
      <c r="B225" s="30" t="n">
        <f aca="false">IF(Diagramme!B$9&lt;$A225,-9.81-(0.601*Diagramme!B$7*(Diagramme!B$5/1000)^2*PI()/4*C224^2)/H224*1000,(Diagramme!B$3/1000000-Diagramme!B$1/1000000)*Diagramme!B$2*100000/(Diagramme!B$3/1000000-Diagramme!B$1/1000000+$A225*(Diagramme!B$4/1000)^2*PI()/4)*(Diagramme!B$4/1000)^2*PI()/4/(Diagramme!B$8*1000*(Diagramme!B$1/1000000-$A225*(Diagramme!B$4/1000)^2*PI()/4)+Diagramme!B$6/1000)-9.81-(0.601*Diagramme!B$7*(Diagramme!B$5/1000)^2*PI()/4*C224^2)/H224*1000)</f>
        <v>-45.647145871075</v>
      </c>
      <c r="C225" s="30" t="n">
        <f aca="false">IF((C224^2+2*B225*($A225-$A224))&lt;0,0,SQRT(C224^2+2*B225*($A225-$A224)))</f>
        <v>49.6047246207576</v>
      </c>
      <c r="D225" s="30" t="n">
        <f aca="false">0.98*SQRT(2*G225*100000/(Diagramme!$B$8*1000))</f>
        <v>30.1446294417292</v>
      </c>
      <c r="E225" s="30" t="str">
        <f aca="false">IF(D225&gt;C225,B225,"x")</f>
        <v>x</v>
      </c>
      <c r="F225" s="30" t="n">
        <f aca="false">(F224+1000*2*($A225-$A224)/(C225+F224))</f>
        <v>70.8656482908426</v>
      </c>
      <c r="G225" s="31" t="n">
        <f aca="false">IF(B225=-9.81,0,(Diagramme!B$3/1000000-Diagramme!B$1/1000000)*Diagramme!B$2*100000/(Diagramme!B$3/1000000-Diagramme!B$1/1000000+$A225*(Diagramme!B$4/1000)^2*PI()/4)/100000)</f>
        <v>4.73083446573909</v>
      </c>
      <c r="H225" s="30" t="n">
        <f aca="false">IF(B225&lt;0,Diagramme!B$6,(Diagramme!B$8*1000*(Diagramme!B$1/1000000-$A225*(Diagramme!B$4/1000)^2*PI()/4)+Diagramme!B$6/1000)*1000)</f>
        <v>83</v>
      </c>
      <c r="I225" s="32" t="n">
        <f aca="false">(0.601*Diagramme!B$7*(Diagramme!B$5/1000)^2*PI()/4*C224^2)</f>
        <v>2.97448310729923</v>
      </c>
      <c r="J225" s="30" t="n">
        <f aca="false">IF(Diagramme!C$9&lt;$A225,-9.81-(0.601*Diagramme!C$7*(Diagramme!C$5/1000)^2*PI()/4*K224^2)/N224*1000,(Diagramme!C$3/1000000-Diagramme!C$1/1000000)*Diagramme!C$2*100000/(Diagramme!C$3/1000000-Diagramme!C$1/1000000+$A225*(Diagramme!C$4/1000)^2*PI()/4)*(Diagramme!C$4/1000)^2*PI()/4/(Diagramme!C$8*1000*(Diagramme!C$1/1000000-$A225*(Diagramme!C$4/1000)^2*PI()/4)+Diagramme!C$6/1000)-9.81-(0.601*Diagramme!C$7*(Diagramme!C$5/1000)^2*PI()/4*K224^2)/N224*1000)</f>
        <v>-27.4195570459007</v>
      </c>
      <c r="K225" s="30" t="n">
        <f aca="false">IF((K224^2+2*J225*($A225-$A224))&lt;0,0,SQRT(K224^2+2*J225*($A225-$A224)))</f>
        <v>34.7706355437754</v>
      </c>
      <c r="L225" s="30" t="n">
        <f aca="false">(L224+1000*2*($A225-$A224)/(K225+L224))</f>
        <v>77.5061976134488</v>
      </c>
      <c r="M225" s="31" t="n">
        <f aca="false">IF(J225=-9.81,0,(Diagramme!C$3/1000000-Diagramme!C$1/1000000)*Diagramme!C$2*100000/(Diagramme!C$3/1000000-Diagramme!C$1/1000000+$A225*(Diagramme!C$4/1000)^2*PI()/4)/100000)</f>
        <v>2.36541723286955</v>
      </c>
      <c r="N225" s="30" t="n">
        <f aca="false">IF(J225&lt;0,Diagramme!C$6,(Diagramme!C$8*1000*(Diagramme!C$1/1000000-$A225*(Diagramme!C$4/1000)^2*PI()/4)+Diagramme!C$6/1000)*1000)</f>
        <v>83</v>
      </c>
      <c r="O225" s="32" t="n">
        <f aca="false">(0.601*Diagramme!C$7*(Diagramme!C$5/1000)^2*PI()/4*K224^2)</f>
        <v>1.46159323480976</v>
      </c>
      <c r="P225" s="30" t="n">
        <f aca="false">IF(Diagramme!D$9&lt;$A225,-9.81-(0.601*Diagramme!D$7*(Diagramme!D$5/1000)^2*PI()/4*Q224^2)/T224*1000,(Diagramme!D$3/1000000-Diagramme!D$1/1000000)*Diagramme!D$2*100000/(Diagramme!D$3/1000000-Diagramme!D$1/1000000+$A225*(Diagramme!D$4/1000)^2*PI()/4)*(Diagramme!D$4/1000)^2*PI()/4/(Diagramme!D$8*1000*(Diagramme!D$1/1000000-$A225*(Diagramme!D$4/1000)^2*PI()/4)+Diagramme!D$6/1000)-9.81-(0.601*Diagramme!D$7*(Diagramme!D$5/1000)^2*PI()/4*Q224^2)/T224*1000)</f>
        <v>-58.1891606993506</v>
      </c>
      <c r="Q225" s="30" t="n">
        <f aca="false">IF((Q224^2+2*P225*($A225-$A224))&lt;0,0,SQRT(Q224^2+2*P225*($A225-$A224)))</f>
        <v>51.0479639046266</v>
      </c>
      <c r="R225" s="30" t="n">
        <f aca="false">(R224+1000*2*($A225-$A224)/(Q225+R224))</f>
        <v>73.1276341731808</v>
      </c>
      <c r="S225" s="31" t="n">
        <f aca="false">IF(P225=-9.81,0,(Diagramme!D$3/1000000-Diagramme!D$1/1000000)*Diagramme!D$2*100000/(Diagramme!D$3/1000000-Diagramme!D$1/1000000+$A225*(Diagramme!D$4/1000)^2*PI()/4)/100000)</f>
        <v>5.99802866476199</v>
      </c>
      <c r="T225" s="30" t="n">
        <f aca="false">IF(P225&lt;0,Diagramme!D$6,(Diagramme!D$8*1000*(Diagramme!D$1/1000000-$A225*(Diagramme!D$4/1000)^2*PI()/4)+Diagramme!D$6/1000)*1000)</f>
        <v>110</v>
      </c>
      <c r="U225" s="32" t="n">
        <f aca="false">(0.601*Diagramme!D$7*(Diagramme!D$5/1000)^2*PI()/4*Q224^2)</f>
        <v>5.32170767692856</v>
      </c>
      <c r="V225" s="30" t="n">
        <f aca="false">IF(Diagramme!E$9&lt;$A225,-9.81-(0.601*Diagramme!E$7*(Diagramme!E$5/1000)^2*PI()/4*W224^2)/Z224*1000,(Diagramme!E$3/1000000-Diagramme!E$1/1000000)*Diagramme!E$2*100000/(Diagramme!E$3/1000000-Diagramme!E$1/1000000+$A225*(Diagramme!E$4/1000)^2*PI()/4)*(Diagramme!E$4/1000)^2*PI()/4/(Diagramme!E$8*1000*(Diagramme!E$1/1000000-$A225*(Diagramme!E$4/1000)^2*PI()/4)+Diagramme!E$6/1000)-9.81-(0.601*Diagramme!E$7*(Diagramme!E$5/1000)^2*PI()/4*W224^2)/Z224*1000)</f>
        <v>-33.6062542521043</v>
      </c>
      <c r="W225" s="30" t="n">
        <f aca="false">IF((W224^2+2*V225*($A225-$A224))&lt;0,0,SQRT(W224^2+2*V225*($A225-$A224)))</f>
        <v>35.8003002972481</v>
      </c>
      <c r="X225" s="30" t="n">
        <f aca="false">(X224+1000*2*($A225-$A224)/(W225+X224))</f>
        <v>79.3394385262603</v>
      </c>
      <c r="Y225" s="31" t="n">
        <f aca="false">IF(V225=-9.81,0,(Diagramme!E$3/1000000-Diagramme!E$1/1000000)*Diagramme!E$2*100000/(Diagramme!E$3/1000000-Diagramme!E$1/1000000+$A225*(Diagramme!E$4/1000)^2*PI()/4)/100000)</f>
        <v>2.999014332381</v>
      </c>
      <c r="Z225" s="30" t="n">
        <f aca="false">IF(V225&lt;0,Diagramme!E$6,(Diagramme!E$8*1000*(Diagramme!E$1/1000000-$A225*(Diagramme!E$4/1000)^2*PI()/4)+Diagramme!E$6/1000)*1000)</f>
        <v>110</v>
      </c>
      <c r="AA225" s="32" t="n">
        <f aca="false">(0.601*Diagramme!E$7*(Diagramme!E$5/1000)^2*PI()/4*W224^2)</f>
        <v>2.61758796773148</v>
      </c>
    </row>
    <row r="226" customFormat="false" ht="12.75" hidden="false" customHeight="false" outlineLevel="0" collapsed="false">
      <c r="G226" s="26" t="s">
        <v>11</v>
      </c>
      <c r="I226" s="32"/>
      <c r="M226" s="26" t="s">
        <v>11</v>
      </c>
      <c r="O226" s="32"/>
      <c r="S226" s="26" t="s">
        <v>11</v>
      </c>
      <c r="U226" s="32"/>
      <c r="Y226" s="26" t="s">
        <v>11</v>
      </c>
      <c r="AA226" s="32"/>
    </row>
    <row r="227" customFormat="false" ht="12.75" hidden="false" customHeight="false" outlineLevel="0" collapsed="false">
      <c r="F227" s="31" t="n">
        <v>0</v>
      </c>
      <c r="G227" s="26" t="n">
        <v>0</v>
      </c>
      <c r="I227" s="32"/>
      <c r="L227" s="26" t="n">
        <v>0</v>
      </c>
      <c r="M227" s="26" t="n">
        <v>0</v>
      </c>
      <c r="O227" s="32"/>
      <c r="R227" s="26" t="n">
        <v>0</v>
      </c>
      <c r="S227" s="26" t="n">
        <v>0</v>
      </c>
      <c r="U227" s="32"/>
      <c r="X227" s="26" t="n">
        <v>0</v>
      </c>
      <c r="Y227" s="26" t="n">
        <v>0</v>
      </c>
      <c r="AA227" s="32"/>
    </row>
    <row r="228" customFormat="false" ht="12.75" hidden="false" customHeight="false" outlineLevel="0" collapsed="false">
      <c r="A228" s="26" t="s">
        <v>19</v>
      </c>
      <c r="B228" s="26" t="n">
        <f aca="false">IF(C228&lt;0,-9.81+I228/Diagramme!B$6*1000,-9.81-I228/Diagramme!B$6*1000)</f>
        <v>-46.8320719696374</v>
      </c>
      <c r="C228" s="30" t="n">
        <f aca="false">MAX(C2:C225)</f>
        <v>50.4274778406715</v>
      </c>
      <c r="D228" s="30"/>
      <c r="E228" s="30"/>
      <c r="F228" s="26" t="n">
        <f aca="false">(LOOKUP(Diagramme!B9,A1:A225,F1:F225))/1000</f>
        <v>0.0551015525605692</v>
      </c>
      <c r="G228" s="31" t="n">
        <f aca="false">Diagramme!B9</f>
        <v>1.34008462083376</v>
      </c>
      <c r="I228" s="32" t="n">
        <f aca="false">(0.601*Diagramme!B$7*(Diagramme!B$5/1000)^2*PI()/4*C228^2)</f>
        <v>3.07283197347991</v>
      </c>
      <c r="J228" s="26" t="n">
        <f aca="false">IF(K228&lt;0,-9.81+O228/Diagramme!C$6*1000,-9.81-O228/Diagramme!C$6*1000)</f>
        <v>-28.1313247766244</v>
      </c>
      <c r="K228" s="30" t="n">
        <f aca="false">MAX(K2:K225)</f>
        <v>35.4744216326666</v>
      </c>
      <c r="L228" s="26" t="n">
        <f aca="false">(LOOKUP(Diagramme!C9,A1:A225,L1:L225))/1000</f>
        <v>0.0603871587838315</v>
      </c>
      <c r="M228" s="31" t="n">
        <f aca="false">Diagramme!C9</f>
        <v>1.34008462083376</v>
      </c>
      <c r="O228" s="32" t="n">
        <f aca="false">(0.601*Diagramme!C$7*(Diagramme!C$5/1000)^2*PI()/4*K228^2)</f>
        <v>1.52066995645982</v>
      </c>
      <c r="P228" s="26" t="n">
        <f aca="false">IF(Q228&lt;0,-9.81+U228/Diagramme!D$6*1000,-9.81-U228/Diagramme!D$6*1000)</f>
        <v>-59.2132469589394</v>
      </c>
      <c r="Q228" s="30" t="n">
        <f aca="false">MAX(Q2:Q225)</f>
        <v>51.5969418545511</v>
      </c>
      <c r="R228" s="26" t="n">
        <f aca="false">(LOOKUP(Diagramme!D9,A1:A225,R1:R225))/1000</f>
        <v>0.0651526410531836</v>
      </c>
      <c r="S228" s="31" t="n">
        <f aca="false">Diagramme!D9</f>
        <v>1.75070437401085</v>
      </c>
      <c r="U228" s="32" t="n">
        <f aca="false">(0.601*Diagramme!D$7*(Diagramme!D$5/1000)^2*PI()/4*Q228^2)</f>
        <v>5.43435716548334</v>
      </c>
      <c r="V228" s="26" t="n">
        <f aca="false">IF(W228&lt;0,-9.81+AA228/Diagramme!E$6*1000,-9.81-AA228/Diagramme!E$6*1000)</f>
        <v>-34.1977026002206</v>
      </c>
      <c r="W228" s="30" t="n">
        <f aca="false">MAX(W2:W225)</f>
        <v>36.2519740402911</v>
      </c>
      <c r="X228" s="26" t="n">
        <f aca="false">(LOOKUP(Diagramme!E9,A1:A225,X1:X225))/1000</f>
        <v>0.0706866500608519</v>
      </c>
      <c r="Y228" s="31" t="n">
        <f aca="false">Diagramme!E9</f>
        <v>1.75070437401085</v>
      </c>
      <c r="AA228" s="32" t="n">
        <f aca="false">(0.601*Diagramme!E$7*(Diagramme!E$5/1000)^2*PI()/4*W228^2)</f>
        <v>2.68264728602427</v>
      </c>
    </row>
    <row r="229" customFormat="false" ht="12.75" hidden="false" customHeight="false" outlineLevel="0" collapsed="false">
      <c r="A229" s="26" t="s">
        <v>19</v>
      </c>
      <c r="B229" s="26" t="n">
        <f aca="false">IF(C229&lt;0,-9.81+I229/Diagramme!B$6*1000,-9.81-I229/Diagramme!B$6*1000)</f>
        <v>-43.8090033675598</v>
      </c>
      <c r="C229" s="26" t="n">
        <f aca="false">C228+B228*(F229-F228)</f>
        <v>48.3247905188631</v>
      </c>
      <c r="F229" s="33" t="n">
        <v>0.1</v>
      </c>
      <c r="G229" s="26" t="n">
        <f aca="false">G228+(C229+C228)/2*(F229-F228)</f>
        <v>3.55699638606633</v>
      </c>
      <c r="I229" s="32" t="n">
        <f aca="false">(0.601*Diagramme!B$7*(Diagramme!B$5/1000)^2*PI()/4*C229^2)</f>
        <v>2.82191727950746</v>
      </c>
      <c r="J229" s="26" t="n">
        <f aca="false">IF(K229&lt;0,-9.81+O229/Diagramme!C$6*1000,-9.81-O229/Diagramme!C$6*1000)</f>
        <v>-26.9983445835925</v>
      </c>
      <c r="K229" s="26" t="n">
        <f aca="false">K228+J228*(L229-L228)</f>
        <v>34.3600599310897</v>
      </c>
      <c r="L229" s="33" t="n">
        <v>0.1</v>
      </c>
      <c r="M229" s="26" t="n">
        <f aca="false">M228+(K229+K228)/2*(L229-L228)</f>
        <v>2.72325573563302</v>
      </c>
      <c r="O229" s="32" t="n">
        <f aca="false">(0.601*Diagramme!C$7*(Diagramme!C$5/1000)^2*PI()/4*K229^2)</f>
        <v>1.42663260043818</v>
      </c>
      <c r="P229" s="26" t="n">
        <f aca="false">IF(Q229&lt;0,-9.81+U229/Diagramme!D$6*1000,-9.81-U229/Diagramme!D$6*1000)</f>
        <v>-55.3408640849407</v>
      </c>
      <c r="Q229" s="26" t="n">
        <f aca="false">Q228+P228*(R229-R228)</f>
        <v>49.5335165833664</v>
      </c>
      <c r="R229" s="33" t="n">
        <v>0.1</v>
      </c>
      <c r="S229" s="26" t="n">
        <f aca="false">S228+(Q229+Q228)/2*(R229-R228)</f>
        <v>3.51276906683196</v>
      </c>
      <c r="U229" s="32" t="n">
        <f aca="false">(0.601*Diagramme!D$7*(Diagramme!D$5/1000)^2*PI()/4*Q229^2)</f>
        <v>5.00839504934348</v>
      </c>
      <c r="V229" s="26" t="n">
        <f aca="false">IF(W229&lt;0,-9.81+AA229/Diagramme!E$6*1000,-9.81-AA229/Diagramme!E$6*1000)</f>
        <v>-32.8676001323899</v>
      </c>
      <c r="W229" s="26" t="n">
        <f aca="false">W228+V228*(X229-X228)</f>
        <v>35.2495248168559</v>
      </c>
      <c r="X229" s="33" t="n">
        <v>0.1</v>
      </c>
      <c r="Y229" s="26" t="n">
        <f aca="false">Y228+(W229+W228)/2*(X229-X228)</f>
        <v>2.79867860259742</v>
      </c>
      <c r="AA229" s="32" t="n">
        <f aca="false">(0.601*Diagramme!E$7*(Diagramme!E$5/1000)^2*PI()/4*W229^2)</f>
        <v>2.53633601456289</v>
      </c>
    </row>
    <row r="230" customFormat="false" ht="12.75" hidden="false" customHeight="false" outlineLevel="0" collapsed="false">
      <c r="A230" s="26" t="s">
        <v>19</v>
      </c>
      <c r="B230" s="26" t="n">
        <f aca="false">IF(C230&lt;0,-9.81+I230/Diagramme!B$6*1000,-9.81-I230/Diagramme!B$6*1000)</f>
        <v>-37.9240380118032</v>
      </c>
      <c r="C230" s="26" t="n">
        <f aca="false">C229+B229*(F230-F229)</f>
        <v>43.9438901821071</v>
      </c>
      <c r="F230" s="33" t="n">
        <f aca="false">F229+F$229</f>
        <v>0.2</v>
      </c>
      <c r="G230" s="26" t="n">
        <f aca="false">G229+(C230+C229)/2*(F230-F229)</f>
        <v>8.17043042111484</v>
      </c>
      <c r="I230" s="32" t="n">
        <f aca="false">(0.601*Diagramme!B$7*(Diagramme!B$5/1000)^2*PI()/4*C230^2)</f>
        <v>2.33346515497967</v>
      </c>
      <c r="J230" s="26" t="n">
        <f aca="false">IF(K230&lt;0,-9.81+O230/Diagramme!C$6*1000,-9.81-O230/Diagramme!C$6*1000)</f>
        <v>-24.4033242823676</v>
      </c>
      <c r="K230" s="26" t="n">
        <f aca="false">K229+J229*(L230-L229)</f>
        <v>31.6602254727305</v>
      </c>
      <c r="L230" s="33" t="n">
        <f aca="false">L229+L$229</f>
        <v>0.2</v>
      </c>
      <c r="M230" s="26" t="n">
        <f aca="false">M229+(K230+K229)/2*(L230-L229)</f>
        <v>6.02427000582403</v>
      </c>
      <c r="O230" s="32" t="n">
        <f aca="false">(0.601*Diagramme!C$7*(Diagramme!C$5/1000)^2*PI()/4*K230^2)</f>
        <v>1.21124591543651</v>
      </c>
      <c r="P230" s="26" t="n">
        <f aca="false">IF(Q230&lt;0,-9.81+U230/Diagramme!D$6*1000,-9.81-U230/Diagramme!D$6*1000)</f>
        <v>-45.7354050859787</v>
      </c>
      <c r="Q230" s="26" t="n">
        <f aca="false">Q229+P229*(R230-R229)</f>
        <v>43.9994301748723</v>
      </c>
      <c r="R230" s="33" t="n">
        <f aca="false">R229+R$229</f>
        <v>0.2</v>
      </c>
      <c r="S230" s="26" t="n">
        <f aca="false">S229+(Q230+Q229)/2*(R230-R229)</f>
        <v>8.18941640474389</v>
      </c>
      <c r="U230" s="32" t="n">
        <f aca="false">(0.601*Diagramme!D$7*(Diagramme!D$5/1000)^2*PI()/4*Q230^2)</f>
        <v>3.95179455945766</v>
      </c>
      <c r="V230" s="26" t="n">
        <f aca="false">IF(W230&lt;0,-9.81+AA230/Diagramme!E$6*1000,-9.81-AA230/Diagramme!E$6*1000)</f>
        <v>-28.7681627747186</v>
      </c>
      <c r="W230" s="26" t="n">
        <f aca="false">W229+V229*(X230-X229)</f>
        <v>31.9627648036169</v>
      </c>
      <c r="X230" s="33" t="n">
        <f aca="false">X229+X$229</f>
        <v>0.2</v>
      </c>
      <c r="Y230" s="26" t="n">
        <f aca="false">Y229+(W230+W229)/2*(X230-X229)</f>
        <v>6.15929308362107</v>
      </c>
      <c r="AA230" s="32" t="n">
        <f aca="false">(0.601*Diagramme!E$7*(Diagramme!E$5/1000)^2*PI()/4*W230^2)</f>
        <v>2.08539790521904</v>
      </c>
    </row>
    <row r="231" customFormat="false" ht="12.75" hidden="false" customHeight="false" outlineLevel="0" collapsed="false">
      <c r="A231" s="26" t="s">
        <v>19</v>
      </c>
      <c r="B231" s="26" t="n">
        <f aca="false">IF(C231&lt;0,-9.81+I231/Diagramme!B$6*1000,-9.81-I231/Diagramme!B$6*1000)</f>
        <v>-33.2808858195947</v>
      </c>
      <c r="C231" s="26" t="n">
        <f aca="false">C230+B230*(F231-F230)</f>
        <v>40.1514863809268</v>
      </c>
      <c r="F231" s="33" t="n">
        <f aca="false">F230+F$229</f>
        <v>0.3</v>
      </c>
      <c r="G231" s="26" t="n">
        <f aca="false">G230+(C231+C230)/2*(F231-F230)</f>
        <v>12.3751992492665</v>
      </c>
      <c r="I231" s="32" t="n">
        <f aca="false">(0.601*Diagramme!B$7*(Diagramme!B$5/1000)^2*PI()/4*C231^2)</f>
        <v>1.94808352302636</v>
      </c>
      <c r="J231" s="26" t="n">
        <f aca="false">IF(K231&lt;0,-9.81+O231/Diagramme!C$6*1000,-9.81-O231/Diagramme!C$6*1000)</f>
        <v>-22.2403532330662</v>
      </c>
      <c r="K231" s="26" t="n">
        <f aca="false">K230+J230*(L231-L230)</f>
        <v>29.2198930444937</v>
      </c>
      <c r="L231" s="33" t="n">
        <f aca="false">L230+L$229</f>
        <v>0.3</v>
      </c>
      <c r="M231" s="26" t="n">
        <f aca="false">M230+(K231+K230)/2*(L231-L230)</f>
        <v>9.06827593168524</v>
      </c>
      <c r="O231" s="32" t="n">
        <f aca="false">(0.601*Diagramme!C$7*(Diagramme!C$5/1000)^2*PI()/4*K231^2)</f>
        <v>1.0317193183445</v>
      </c>
      <c r="P231" s="26" t="n">
        <f aca="false">IF(Q231&lt;0,-9.81+U231/Diagramme!D$6*1000,-9.81-U231/Diagramme!D$6*1000)</f>
        <v>-38.6550020428666</v>
      </c>
      <c r="Q231" s="26" t="n">
        <f aca="false">Q230+P230*(R231-R230)</f>
        <v>39.4258896662745</v>
      </c>
      <c r="R231" s="33" t="n">
        <f aca="false">R230+R$229</f>
        <v>0.3</v>
      </c>
      <c r="S231" s="26" t="n">
        <f aca="false">S230+(Q231+Q230)/2*(R231-R230)</f>
        <v>12.3606823968012</v>
      </c>
      <c r="U231" s="32" t="n">
        <f aca="false">(0.601*Diagramme!D$7*(Diagramme!D$5/1000)^2*PI()/4*Q231^2)</f>
        <v>3.17295022471533</v>
      </c>
      <c r="V231" s="26" t="n">
        <f aca="false">IF(W231&lt;0,-9.81+AA231/Diagramme!E$6*1000,-9.81-AA231/Diagramme!E$6*1000)</f>
        <v>-25.5090738369587</v>
      </c>
      <c r="W231" s="26" t="n">
        <f aca="false">W230+V230*(X231-X230)</f>
        <v>29.0859485261451</v>
      </c>
      <c r="X231" s="33" t="n">
        <f aca="false">X230+X$229</f>
        <v>0.3</v>
      </c>
      <c r="Y231" s="26" t="n">
        <f aca="false">Y230+(W231+W230)/2*(X231-X230)</f>
        <v>9.21172875010917</v>
      </c>
      <c r="AA231" s="32" t="n">
        <f aca="false">(0.601*Diagramme!E$7*(Diagramme!E$5/1000)^2*PI()/4*W231^2)</f>
        <v>1.72689812206546</v>
      </c>
    </row>
    <row r="232" customFormat="false" ht="12.75" hidden="false" customHeight="false" outlineLevel="0" collapsed="false">
      <c r="A232" s="26" t="s">
        <v>19</v>
      </c>
      <c r="B232" s="26" t="n">
        <f aca="false">IF(C232&lt;0,-9.81+I232/Diagramme!B$6*1000,-9.81-I232/Diagramme!B$6*1000)</f>
        <v>-29.5512180498278</v>
      </c>
      <c r="C232" s="26" t="n">
        <f aca="false">C231+B231*(F232-F231)</f>
        <v>36.8233977989673</v>
      </c>
      <c r="F232" s="33" t="n">
        <f aca="false">F231+F$229</f>
        <v>0.4</v>
      </c>
      <c r="G232" s="26" t="n">
        <f aca="false">G231+(C232+C231)/2*(F232-F231)</f>
        <v>16.2239434582612</v>
      </c>
      <c r="I232" s="32" t="n">
        <f aca="false">(0.601*Diagramme!B$7*(Diagramme!B$5/1000)^2*PI()/4*C232^2)</f>
        <v>1.63852109813571</v>
      </c>
      <c r="J232" s="26" t="n">
        <f aca="false">IF(K232&lt;0,-9.81+O232/Diagramme!C$6*1000,-9.81-O232/Diagramme!C$6*1000)</f>
        <v>-20.4201246825899</v>
      </c>
      <c r="K232" s="26" t="n">
        <f aca="false">K231+J231*(L232-L231)</f>
        <v>26.9958577211871</v>
      </c>
      <c r="L232" s="33" t="n">
        <f aca="false">L231+L$229</f>
        <v>0.4</v>
      </c>
      <c r="M232" s="26" t="n">
        <f aca="false">M231+(K232+K231)/2*(L232-L231)</f>
        <v>11.8790634699693</v>
      </c>
      <c r="O232" s="32" t="n">
        <f aca="false">(0.601*Diagramme!C$7*(Diagramme!C$5/1000)^2*PI()/4*K232^2)</f>
        <v>0.880640348654963</v>
      </c>
      <c r="P232" s="26" t="n">
        <f aca="false">IF(Q232&lt;0,-9.81+U232/Diagramme!D$6*1000,-9.81-U232/Diagramme!D$6*1000)</f>
        <v>-33.2760821762777</v>
      </c>
      <c r="Q232" s="26" t="n">
        <f aca="false">Q231+P231*(R232-R231)</f>
        <v>35.5603894619878</v>
      </c>
      <c r="R232" s="33" t="n">
        <f aca="false">R231+R$229</f>
        <v>0.4</v>
      </c>
      <c r="S232" s="26" t="n">
        <f aca="false">S231+(Q232+Q231)/2*(R232-R231)</f>
        <v>16.1099963532143</v>
      </c>
      <c r="U232" s="32" t="n">
        <f aca="false">(0.601*Diagramme!D$7*(Diagramme!D$5/1000)^2*PI()/4*Q232^2)</f>
        <v>2.58126903939054</v>
      </c>
      <c r="V232" s="26" t="n">
        <f aca="false">IF(W232&lt;0,-9.81+AA232/Diagramme!E$6*1000,-9.81-AA232/Diagramme!E$6*1000)</f>
        <v>-22.876133775465</v>
      </c>
      <c r="W232" s="26" t="n">
        <f aca="false">W231+V231*(X232-X231)</f>
        <v>26.5350411424492</v>
      </c>
      <c r="X232" s="33" t="n">
        <f aca="false">X231+X$229</f>
        <v>0.4</v>
      </c>
      <c r="Y232" s="26" t="n">
        <f aca="false">Y231+(W232+W231)/2*(X232-X231)</f>
        <v>11.9927782335389</v>
      </c>
      <c r="AA232" s="32" t="n">
        <f aca="false">(0.601*Diagramme!E$7*(Diagramme!E$5/1000)^2*PI()/4*W232^2)</f>
        <v>1.43727471530115</v>
      </c>
    </row>
    <row r="233" customFormat="false" ht="12.75" hidden="false" customHeight="false" outlineLevel="0" collapsed="false">
      <c r="A233" s="26" t="s">
        <v>19</v>
      </c>
      <c r="B233" s="26" t="n">
        <f aca="false">IF(C233&lt;0,-9.81+I233/Diagramme!B$6*1000,-9.81-I233/Diagramme!B$6*1000)</f>
        <v>-26.5098437098417</v>
      </c>
      <c r="C233" s="26" t="n">
        <f aca="false">C232+B232*(F233-F232)</f>
        <v>33.8682759939846</v>
      </c>
      <c r="F233" s="33" t="n">
        <f aca="false">F232+F$229</f>
        <v>0.5</v>
      </c>
      <c r="G233" s="26" t="n">
        <f aca="false">G232+(C233+C232)/2*(F233-F232)</f>
        <v>19.7585271479088</v>
      </c>
      <c r="I233" s="32" t="n">
        <f aca="false">(0.601*Diagramme!B$7*(Diagramme!B$5/1000)^2*PI()/4*C233^2)</f>
        <v>1.38608702791686</v>
      </c>
      <c r="J233" s="26" t="n">
        <f aca="false">IF(K233&lt;0,-9.81+O233/Diagramme!C$6*1000,-9.81-O233/Diagramme!C$6*1000)</f>
        <v>-18.8756966187432</v>
      </c>
      <c r="K233" s="26" t="n">
        <f aca="false">K232+J232*(L233-L232)</f>
        <v>24.9538452529281</v>
      </c>
      <c r="L233" s="33" t="n">
        <f aca="false">L232+L$229</f>
        <v>0.5</v>
      </c>
      <c r="M233" s="26" t="n">
        <f aca="false">M232+(K233+K232)/2*(L233-L232)</f>
        <v>14.476548618675</v>
      </c>
      <c r="O233" s="32" t="n">
        <f aca="false">(0.601*Diagramme!C$7*(Diagramme!C$5/1000)^2*PI()/4*K233^2)</f>
        <v>0.752452819355683</v>
      </c>
      <c r="P233" s="26" t="n">
        <f aca="false">IF(Q233&lt;0,-9.81+U233/Diagramme!D$6*1000,-9.81-U233/Diagramme!D$6*1000)</f>
        <v>-29.0898269354376</v>
      </c>
      <c r="Q233" s="26" t="n">
        <f aca="false">Q232+P232*(R233-R232)</f>
        <v>32.23278124436</v>
      </c>
      <c r="R233" s="33" t="n">
        <f aca="false">R232+R$229</f>
        <v>0.5</v>
      </c>
      <c r="S233" s="26" t="n">
        <f aca="false">S232+(Q233+Q232)/2*(R233-R232)</f>
        <v>19.4996548885317</v>
      </c>
      <c r="U233" s="32" t="n">
        <f aca="false">(0.601*Diagramme!D$7*(Diagramme!D$5/1000)^2*PI()/4*Q233^2)</f>
        <v>2.12078096289814</v>
      </c>
      <c r="V233" s="26" t="n">
        <f aca="false">IF(W233&lt;0,-9.81+AA233/Diagramme!E$6*1000,-9.81-AA233/Diagramme!E$6*1000)</f>
        <v>-20.7203559099031</v>
      </c>
      <c r="W233" s="26" t="n">
        <f aca="false">W232+V232*(X233-X232)</f>
        <v>24.2474277649027</v>
      </c>
      <c r="X233" s="33" t="n">
        <f aca="false">X232+X$229</f>
        <v>0.5</v>
      </c>
      <c r="Y233" s="26" t="n">
        <f aca="false">Y232+(W233+W232)/2*(X233-X232)</f>
        <v>14.5319016789065</v>
      </c>
      <c r="AA233" s="32" t="n">
        <f aca="false">(0.601*Diagramme!E$7*(Diagramme!E$5/1000)^2*PI()/4*W233^2)</f>
        <v>1.20013915008934</v>
      </c>
    </row>
    <row r="234" customFormat="false" ht="12.75" hidden="false" customHeight="false" outlineLevel="0" collapsed="false">
      <c r="A234" s="26" t="s">
        <v>19</v>
      </c>
      <c r="B234" s="26" t="n">
        <f aca="false">IF(C234&lt;0,-9.81+I234/Diagramme!B$6*1000,-9.81-I234/Diagramme!B$6*1000)</f>
        <v>-23.9978526445358</v>
      </c>
      <c r="C234" s="26" t="n">
        <f aca="false">C233+B233*(F234-F233)</f>
        <v>31.2172916230004</v>
      </c>
      <c r="F234" s="33" t="n">
        <f aca="false">F233+F$229</f>
        <v>0.6</v>
      </c>
      <c r="G234" s="26" t="n">
        <f aca="false">G233+(C234+C233)/2*(F234-F233)</f>
        <v>23.0128055287581</v>
      </c>
      <c r="I234" s="32" t="n">
        <f aca="false">(0.601*Diagramme!B$7*(Diagramme!B$5/1000)^2*PI()/4*C234^2)</f>
        <v>1.17759176949647</v>
      </c>
      <c r="J234" s="26" t="n">
        <f aca="false">IF(K234&lt;0,-9.81+O234/Diagramme!C$6*1000,-9.81-O234/Diagramme!C$6*1000)</f>
        <v>-17.5560657577644</v>
      </c>
      <c r="K234" s="26" t="n">
        <f aca="false">K233+J233*(L234-L233)</f>
        <v>23.0662755910538</v>
      </c>
      <c r="L234" s="33" t="n">
        <f aca="false">L233+L$229</f>
        <v>0.6</v>
      </c>
      <c r="M234" s="26" t="n">
        <f aca="false">M233+(K234+K233)/2*(L234-L233)</f>
        <v>16.8775546608741</v>
      </c>
      <c r="O234" s="32" t="n">
        <f aca="false">(0.601*Diagramme!C$7*(Diagramme!C$5/1000)^2*PI()/4*K234^2)</f>
        <v>0.642923457894443</v>
      </c>
      <c r="P234" s="26" t="n">
        <f aca="false">IF(Q234&lt;0,-9.81+U234/Diagramme!D$6*1000,-9.81-U234/Diagramme!D$6*1000)</f>
        <v>-25.7668816626646</v>
      </c>
      <c r="Q234" s="26" t="n">
        <f aca="false">Q233+P233*(R234-R233)</f>
        <v>29.3237985508163</v>
      </c>
      <c r="R234" s="33" t="n">
        <f aca="false">R233+R$229</f>
        <v>0.6</v>
      </c>
      <c r="S234" s="26" t="n">
        <f aca="false">S233+(Q234+Q233)/2*(R234-R233)</f>
        <v>22.5774838782906</v>
      </c>
      <c r="U234" s="32" t="n">
        <f aca="false">(0.601*Diagramme!D$7*(Diagramme!D$5/1000)^2*PI()/4*Q234^2)</f>
        <v>1.7552569828931</v>
      </c>
      <c r="V234" s="26" t="n">
        <f aca="false">IF(W234&lt;0,-9.81+AA234/Diagramme!E$6*1000,-9.81-AA234/Diagramme!E$6*1000)</f>
        <v>-18.9353638089541</v>
      </c>
      <c r="W234" s="26" t="n">
        <f aca="false">W233+V233*(X234-X233)</f>
        <v>22.1753921739124</v>
      </c>
      <c r="X234" s="33" t="n">
        <f aca="false">X233+X$229</f>
        <v>0.6</v>
      </c>
      <c r="Y234" s="26" t="n">
        <f aca="false">Y233+(W234+W233)/2*(X234-X233)</f>
        <v>16.8530426758472</v>
      </c>
      <c r="AA234" s="32" t="n">
        <f aca="false">(0.601*Diagramme!E$7*(Diagramme!E$5/1000)^2*PI()/4*W234^2)</f>
        <v>1.00379001898495</v>
      </c>
    </row>
    <row r="235" customFormat="false" ht="12.75" hidden="false" customHeight="false" outlineLevel="0" collapsed="false">
      <c r="A235" s="26" t="s">
        <v>19</v>
      </c>
      <c r="B235" s="26" t="n">
        <f aca="false">IF(C235&lt;0,-9.81+I235/Diagramme!B$6*1000,-9.81-I235/Diagramme!B$6*1000)</f>
        <v>-21.9003541289558</v>
      </c>
      <c r="C235" s="26" t="n">
        <f aca="false">C234+B234*(F235-F234)</f>
        <v>28.8175063585468</v>
      </c>
      <c r="F235" s="33" t="n">
        <f aca="false">F234+F$229</f>
        <v>0.7</v>
      </c>
      <c r="G235" s="26" t="n">
        <f aca="false">G234+(C235+C234)/2*(F235-F234)</f>
        <v>26.0145454278354</v>
      </c>
      <c r="I235" s="32" t="n">
        <f aca="false">(0.601*Diagramme!B$7*(Diagramme!B$5/1000)^2*PI()/4*C235^2)</f>
        <v>1.00349939270333</v>
      </c>
      <c r="J235" s="26" t="n">
        <f aca="false">IF(K235&lt;0,-9.81+O235/Diagramme!C$6*1000,-9.81-O235/Diagramme!C$6*1000)</f>
        <v>-16.4218104440278</v>
      </c>
      <c r="K235" s="26" t="n">
        <f aca="false">K234+J234*(L235-L234)</f>
        <v>21.3106690152773</v>
      </c>
      <c r="L235" s="33" t="n">
        <f aca="false">L234+L$229</f>
        <v>0.7</v>
      </c>
      <c r="M235" s="26" t="n">
        <f aca="false">M234+(K235+K234)/2*(L235-L234)</f>
        <v>19.0964018911907</v>
      </c>
      <c r="O235" s="32" t="n">
        <f aca="false">(0.601*Diagramme!C$7*(Diagramme!C$5/1000)^2*PI()/4*K235^2)</f>
        <v>0.548780266854304</v>
      </c>
      <c r="P235" s="26" t="n">
        <f aca="false">IF(Q235&lt;0,-9.81+U235/Diagramme!D$6*1000,-9.81-U235/Diagramme!D$6*1000)</f>
        <v>-23.0858186032341</v>
      </c>
      <c r="Q235" s="26" t="n">
        <f aca="false">Q234+P234*(R235-R234)</f>
        <v>26.7471103845498</v>
      </c>
      <c r="R235" s="33" t="n">
        <f aca="false">R234+R$229</f>
        <v>0.7</v>
      </c>
      <c r="S235" s="26" t="n">
        <f aca="false">S234+(Q235+Q234)/2*(R235-R234)</f>
        <v>25.3810293250589</v>
      </c>
      <c r="U235" s="32" t="n">
        <f aca="false">(0.601*Diagramme!D$7*(Diagramme!D$5/1000)^2*PI()/4*Q235^2)</f>
        <v>1.46034004635576</v>
      </c>
      <c r="V235" s="26" t="n">
        <f aca="false">IF(W235&lt;0,-9.81+AA235/Diagramme!E$6*1000,-9.81-AA235/Diagramme!E$6*1000)</f>
        <v>-17.4434866541744</v>
      </c>
      <c r="W235" s="26" t="n">
        <f aca="false">W234+V234*(X235-X234)</f>
        <v>20.281855793017</v>
      </c>
      <c r="X235" s="33" t="n">
        <f aca="false">X234+X$229</f>
        <v>0.7</v>
      </c>
      <c r="Y235" s="26" t="n">
        <f aca="false">Y234+(W235+W234)/2*(X235-X234)</f>
        <v>18.9759050741937</v>
      </c>
      <c r="AA235" s="32" t="n">
        <f aca="false">(0.601*Diagramme!E$7*(Diagramme!E$5/1000)^2*PI()/4*W235^2)</f>
        <v>0.839683531959188</v>
      </c>
    </row>
    <row r="236" customFormat="false" ht="12.75" hidden="false" customHeight="false" outlineLevel="0" collapsed="false">
      <c r="A236" s="26" t="s">
        <v>19</v>
      </c>
      <c r="B236" s="26" t="n">
        <f aca="false">IF(C236&lt;0,-9.81+I236/Diagramme!B$6*1000,-9.81-I236/Diagramme!B$6*1000)</f>
        <v>-20.1325278974934</v>
      </c>
      <c r="C236" s="26" t="n">
        <f aca="false">C235+B235*(F236-F235)</f>
        <v>26.6274709456512</v>
      </c>
      <c r="F236" s="33" t="n">
        <f aca="false">F235+F$229</f>
        <v>0.8</v>
      </c>
      <c r="G236" s="26" t="n">
        <f aca="false">G235+(C236+C235)/2*(F236-F235)</f>
        <v>28.7867942930453</v>
      </c>
      <c r="I236" s="32" t="n">
        <f aca="false">(0.601*Diagramme!B$7*(Diagramme!B$5/1000)^2*PI()/4*C236^2)</f>
        <v>0.856769815491956</v>
      </c>
      <c r="J236" s="26" t="n">
        <f aca="false">IF(K236&lt;0,-9.81+O236/Diagramme!C$6*1000,-9.81-O236/Diagramme!C$6*1000)</f>
        <v>-15.4420717036909</v>
      </c>
      <c r="K236" s="26" t="n">
        <f aca="false">K235+J235*(L236-L235)</f>
        <v>19.6684879708746</v>
      </c>
      <c r="L236" s="33" t="n">
        <f aca="false">L235+L$229</f>
        <v>0.8</v>
      </c>
      <c r="M236" s="26" t="n">
        <f aca="false">M235+(K236+K235)/2*(L236-L235)</f>
        <v>21.1453597404983</v>
      </c>
      <c r="O236" s="32" t="n">
        <f aca="false">(0.601*Diagramme!C$7*(Diagramme!C$5/1000)^2*PI()/4*K236^2)</f>
        <v>0.467461951406346</v>
      </c>
      <c r="P236" s="26" t="n">
        <f aca="false">IF(Q236&lt;0,-9.81+U236/Diagramme!D$6*1000,-9.81-U236/Diagramme!D$6*1000)</f>
        <v>-20.8930087342572</v>
      </c>
      <c r="Q236" s="26" t="n">
        <f aca="false">Q235+P235*(R236-R235)</f>
        <v>24.4385285242264</v>
      </c>
      <c r="R236" s="33" t="n">
        <f aca="false">R235+R$229</f>
        <v>0.8</v>
      </c>
      <c r="S236" s="26" t="n">
        <f aca="false">S235+(Q236+Q235)/2*(R236-R235)</f>
        <v>27.9403112704977</v>
      </c>
      <c r="U236" s="32" t="n">
        <f aca="false">(0.601*Diagramme!D$7*(Diagramme!D$5/1000)^2*PI()/4*Q236^2)</f>
        <v>1.21913096076829</v>
      </c>
      <c r="V236" s="26" t="n">
        <f aca="false">IF(W236&lt;0,-9.81+AA236/Diagramme!E$6*1000,-9.81-AA236/Diagramme!E$6*1000)</f>
        <v>-16.1869091784048</v>
      </c>
      <c r="W236" s="26" t="n">
        <f aca="false">W235+V235*(X236-X235)</f>
        <v>18.5375071275995</v>
      </c>
      <c r="X236" s="33" t="n">
        <f aca="false">X235+X$229</f>
        <v>0.8</v>
      </c>
      <c r="Y236" s="26" t="n">
        <f aca="false">Y235+(W236+W235)/2*(X236-X235)</f>
        <v>20.9168732202245</v>
      </c>
      <c r="AA236" s="32" t="n">
        <f aca="false">(0.601*Diagramme!E$7*(Diagramme!E$5/1000)^2*PI()/4*W236^2)</f>
        <v>0.701460009624532</v>
      </c>
    </row>
    <row r="237" customFormat="false" ht="12.75" hidden="false" customHeight="false" outlineLevel="0" collapsed="false">
      <c r="A237" s="26" t="s">
        <v>19</v>
      </c>
      <c r="B237" s="26" t="n">
        <f aca="false">IF(C237&lt;0,-9.81+I237/Diagramme!B$6*1000,-9.81-I237/Diagramme!B$6*1000)</f>
        <v>-18.630603842673</v>
      </c>
      <c r="C237" s="26" t="n">
        <f aca="false">C236+B236*(F237-F236)</f>
        <v>24.6142181559019</v>
      </c>
      <c r="F237" s="33" t="n">
        <f aca="false">F236+F$229</f>
        <v>0.9</v>
      </c>
      <c r="G237" s="26" t="n">
        <f aca="false">G236+(C237+C236)/2*(F237-F236)</f>
        <v>31.348878748123</v>
      </c>
      <c r="I237" s="32" t="n">
        <f aca="false">(0.601*Diagramme!B$7*(Diagramme!B$5/1000)^2*PI()/4*C237^2)</f>
        <v>0.732110118941857</v>
      </c>
      <c r="J237" s="26" t="n">
        <f aca="false">IF(K237&lt;0,-9.81+O237/Diagramme!C$6*1000,-9.81-O237/Diagramme!C$6*1000)</f>
        <v>-14.5924208436223</v>
      </c>
      <c r="K237" s="26" t="n">
        <f aca="false">K236+J236*(L237-L236)</f>
        <v>18.1242808005055</v>
      </c>
      <c r="L237" s="33" t="n">
        <f aca="false">L236+L$229</f>
        <v>0.9</v>
      </c>
      <c r="M237" s="26" t="n">
        <f aca="false">M236+(K237+K236)/2*(L237-L236)</f>
        <v>23.0349981790673</v>
      </c>
      <c r="O237" s="32" t="n">
        <f aca="false">(0.601*Diagramme!C$7*(Diagramme!C$5/1000)^2*PI()/4*K237^2)</f>
        <v>0.396940930020653</v>
      </c>
      <c r="P237" s="26" t="n">
        <f aca="false">IF(Q237&lt;0,-9.81+U237/Diagramme!D$6*1000,-9.81-U237/Diagramme!D$6*1000)</f>
        <v>-19.0789941537055</v>
      </c>
      <c r="Q237" s="26" t="n">
        <f aca="false">Q236+P236*(R237-R236)</f>
        <v>22.3492276508007</v>
      </c>
      <c r="R237" s="33" t="n">
        <f aca="false">R236+R$229</f>
        <v>0.9</v>
      </c>
      <c r="S237" s="26" t="n">
        <f aca="false">S236+(Q237+Q236)/2*(R237-R236)</f>
        <v>30.279699079249</v>
      </c>
      <c r="U237" s="32" t="n">
        <f aca="false">(0.601*Diagramme!D$7*(Diagramme!D$5/1000)^2*PI()/4*Q237^2)</f>
        <v>1.0195893569076</v>
      </c>
      <c r="V237" s="26" t="n">
        <f aca="false">IF(W237&lt;0,-9.81+AA237/Diagramme!E$6*1000,-9.81-AA237/Diagramme!E$6*1000)</f>
        <v>-15.1218709444931</v>
      </c>
      <c r="W237" s="26" t="n">
        <f aca="false">W236+V236*(X237-X236)</f>
        <v>16.9188162097591</v>
      </c>
      <c r="X237" s="33" t="n">
        <f aca="false">X236+X$229</f>
        <v>0.9</v>
      </c>
      <c r="Y237" s="26" t="n">
        <f aca="false">Y236+(W237+W236)/2*(X237-X236)</f>
        <v>22.6896893870925</v>
      </c>
      <c r="AA237" s="32" t="n">
        <f aca="false">(0.601*Diagramme!E$7*(Diagramme!E$5/1000)^2*PI()/4*W237^2)</f>
        <v>0.584305803894239</v>
      </c>
    </row>
    <row r="238" customFormat="false" ht="12.75" hidden="false" customHeight="false" outlineLevel="0" collapsed="false">
      <c r="A238" s="26" t="s">
        <v>19</v>
      </c>
      <c r="B238" s="26" t="n">
        <f aca="false">IF(C238&lt;0,-9.81+I238/Diagramme!B$6*1000,-9.81-I238/Diagramme!B$6*1000)</f>
        <v>-17.3458670964962</v>
      </c>
      <c r="C238" s="26" t="n">
        <f aca="false">C237+B237*(F238-F237)</f>
        <v>22.7511577716346</v>
      </c>
      <c r="F238" s="33" t="n">
        <f aca="false">F237+F$229</f>
        <v>1</v>
      </c>
      <c r="G238" s="26" t="n">
        <f aca="false">G237+(C238+C237)/2*(F238-F237)</f>
        <v>33.7171475444998</v>
      </c>
      <c r="I238" s="32" t="n">
        <f aca="false">(0.601*Diagramme!B$7*(Diagramme!B$5/1000)^2*PI()/4*C238^2)</f>
        <v>0.625476969009181</v>
      </c>
      <c r="J238" s="26" t="n">
        <f aca="false">IF(K238&lt;0,-9.81+O238/Diagramme!C$6*1000,-9.81-O238/Diagramme!C$6*1000)</f>
        <v>-13.8533271333128</v>
      </c>
      <c r="K238" s="26" t="n">
        <f aca="false">K237+J237*(L238-L237)</f>
        <v>16.6650387161432</v>
      </c>
      <c r="L238" s="33" t="n">
        <f aca="false">L237+L$229</f>
        <v>1</v>
      </c>
      <c r="M238" s="26" t="n">
        <f aca="false">M237+(K238+K237)/2*(L238-L237)</f>
        <v>24.7744641548997</v>
      </c>
      <c r="O238" s="32" t="n">
        <f aca="false">(0.601*Diagramme!C$7*(Diagramme!C$5/1000)^2*PI()/4*K238^2)</f>
        <v>0.335596152064959</v>
      </c>
      <c r="P238" s="26" t="n">
        <f aca="false">IF(Q238&lt;0,-9.81+U238/Diagramme!D$6*1000,-9.81-U238/Diagramme!D$6*1000)</f>
        <v>-17.5639999440329</v>
      </c>
      <c r="Q238" s="26" t="n">
        <f aca="false">Q237+P237*(R238-R237)</f>
        <v>20.4413282354301</v>
      </c>
      <c r="R238" s="33" t="n">
        <f aca="false">R237+R$229</f>
        <v>1</v>
      </c>
      <c r="S238" s="26" t="n">
        <f aca="false">S237+(Q238+Q237)/2*(R238-R237)</f>
        <v>32.4192268735606</v>
      </c>
      <c r="U238" s="32" t="n">
        <f aca="false">(0.601*Diagramme!D$7*(Diagramme!D$5/1000)^2*PI()/4*Q238^2)</f>
        <v>0.852939993843622</v>
      </c>
      <c r="V238" s="26" t="n">
        <f aca="false">IF(W238&lt;0,-9.81+AA238/Diagramme!E$6*1000,-9.81-AA238/Diagramme!E$6*1000)</f>
        <v>-14.2147658343425</v>
      </c>
      <c r="W238" s="26" t="n">
        <f aca="false">W237+V237*(X238-X237)</f>
        <v>15.4066291153098</v>
      </c>
      <c r="X238" s="33" t="n">
        <f aca="false">X237+X$229</f>
        <v>1</v>
      </c>
      <c r="Y238" s="26" t="n">
        <f aca="false">Y237+(W238+W237)/2*(X238-X237)</f>
        <v>24.3059616533459</v>
      </c>
      <c r="AA238" s="32" t="n">
        <f aca="false">(0.601*Diagramme!E$7*(Diagramme!E$5/1000)^2*PI()/4*W238^2)</f>
        <v>0.484524241777675</v>
      </c>
    </row>
    <row r="239" customFormat="false" ht="12.75" hidden="false" customHeight="false" outlineLevel="0" collapsed="false">
      <c r="A239" s="26" t="s">
        <v>19</v>
      </c>
      <c r="B239" s="26" t="n">
        <f aca="false">IF(C239&lt;0,-9.81+I239/Diagramme!B$6*1000,-9.81-I239/Diagramme!B$6*1000)</f>
        <v>-16.2405770682761</v>
      </c>
      <c r="C239" s="26" t="n">
        <f aca="false">C238+B238*(F239-F238)</f>
        <v>21.016571061985</v>
      </c>
      <c r="F239" s="33" t="n">
        <f aca="false">F238+F$229</f>
        <v>1.1</v>
      </c>
      <c r="G239" s="26" t="n">
        <f aca="false">G238+(C239+C238)/2*(F239-F238)</f>
        <v>35.9055339861808</v>
      </c>
      <c r="I239" s="32" t="n">
        <f aca="false">(0.601*Diagramme!B$7*(Diagramme!B$5/1000)^2*PI()/4*C239^2)</f>
        <v>0.533737896666912</v>
      </c>
      <c r="J239" s="26" t="n">
        <f aca="false">IF(K239&lt;0,-9.81+O239/Diagramme!C$6*1000,-9.81-O239/Diagramme!C$6*1000)</f>
        <v>-13.2090395851976</v>
      </c>
      <c r="K239" s="26" t="n">
        <f aca="false">K238+J238*(L239-L238)</f>
        <v>15.279706002812</v>
      </c>
      <c r="L239" s="33" t="n">
        <f aca="false">L238+L$229</f>
        <v>1.1</v>
      </c>
      <c r="M239" s="26" t="n">
        <f aca="false">M238+(K239+K238)/2*(L239-L238)</f>
        <v>26.3717013908475</v>
      </c>
      <c r="O239" s="32" t="n">
        <f aca="false">(0.601*Diagramme!C$7*(Diagramme!C$5/1000)^2*PI()/4*K239^2)</f>
        <v>0.282120285571397</v>
      </c>
      <c r="P239" s="26" t="n">
        <f aca="false">IF(Q239&lt;0,-9.81+U239/Diagramme!D$6*1000,-9.81-U239/Diagramme!D$6*1000)</f>
        <v>-16.288738310242</v>
      </c>
      <c r="Q239" s="26" t="n">
        <f aca="false">Q238+P238*(R239-R238)</f>
        <v>18.6849282410269</v>
      </c>
      <c r="R239" s="33" t="n">
        <f aca="false">R238+R$229</f>
        <v>1.1</v>
      </c>
      <c r="S239" s="26" t="n">
        <f aca="false">S238+(Q239+Q238)/2*(R239-R238)</f>
        <v>34.3755396973834</v>
      </c>
      <c r="U239" s="32" t="n">
        <f aca="false">(0.601*Diagramme!D$7*(Diagramme!D$5/1000)^2*PI()/4*Q239^2)</f>
        <v>0.712661214126615</v>
      </c>
      <c r="V239" s="26" t="n">
        <f aca="false">IF(W239&lt;0,-9.81+AA239/Diagramme!E$6*1000,-9.81-AA239/Diagramme!E$6*1000)</f>
        <v>-13.4394597503037</v>
      </c>
      <c r="W239" s="26" t="n">
        <f aca="false">W238+V238*(X239-X238)</f>
        <v>13.9851525318755</v>
      </c>
      <c r="X239" s="33" t="n">
        <f aca="false">X238+X$229</f>
        <v>1.1</v>
      </c>
      <c r="Y239" s="26" t="n">
        <f aca="false">Y238+(W239+W238)/2*(X239-X238)</f>
        <v>25.7755507357052</v>
      </c>
      <c r="AA239" s="32" t="n">
        <f aca="false">(0.601*Diagramme!E$7*(Diagramme!E$5/1000)^2*PI()/4*W239^2)</f>
        <v>0.399240572533406</v>
      </c>
    </row>
    <row r="240" customFormat="false" ht="12.75" hidden="false" customHeight="false" outlineLevel="0" collapsed="false">
      <c r="A240" s="26" t="s">
        <v>19</v>
      </c>
      <c r="B240" s="26" t="n">
        <f aca="false">IF(C240&lt;0,-9.81+I240/Diagramme!B$6*1000,-9.81-I240/Diagramme!B$6*1000)</f>
        <v>-15.285129865217</v>
      </c>
      <c r="C240" s="26" t="n">
        <f aca="false">C239+B239*(F240-F239)</f>
        <v>19.3925133551574</v>
      </c>
      <c r="F240" s="33" t="n">
        <f aca="false">F239+F$229</f>
        <v>1.2</v>
      </c>
      <c r="G240" s="26" t="n">
        <f aca="false">G239+(C240+C239)/2*(F240-F239)</f>
        <v>37.9259882070379</v>
      </c>
      <c r="I240" s="32" t="n">
        <f aca="false">(0.601*Diagramme!B$7*(Diagramme!B$5/1000)^2*PI()/4*C240^2)</f>
        <v>0.454435778813008</v>
      </c>
      <c r="J240" s="26" t="n">
        <f aca="false">IF(K240&lt;0,-9.81+O240/Diagramme!C$6*1000,-9.81-O240/Diagramme!C$6*1000)</f>
        <v>-12.6467595334827</v>
      </c>
      <c r="K240" s="26" t="n">
        <f aca="false">K239+J239*(L240-L239)</f>
        <v>13.9588020442922</v>
      </c>
      <c r="L240" s="33" t="n">
        <f aca="false">L239+L$229</f>
        <v>1.2</v>
      </c>
      <c r="M240" s="26" t="n">
        <f aca="false">M239+(K240+K239)/2*(L240-L239)</f>
        <v>27.8336267932027</v>
      </c>
      <c r="O240" s="32" t="n">
        <f aca="false">(0.601*Diagramme!C$7*(Diagramme!C$5/1000)^2*PI()/4*K240^2)</f>
        <v>0.235451041279065</v>
      </c>
      <c r="P240" s="26" t="n">
        <f aca="false">IF(Q240&lt;0,-9.81+U240/Diagramme!D$6*1000,-9.81-U240/Diagramme!D$6*1000)</f>
        <v>-15.2083957028837</v>
      </c>
      <c r="Q240" s="26" t="n">
        <f aca="false">Q239+P239*(R240-R239)</f>
        <v>17.0560544100027</v>
      </c>
      <c r="R240" s="33" t="n">
        <f aca="false">R239+R$229</f>
        <v>1.2</v>
      </c>
      <c r="S240" s="26" t="n">
        <f aca="false">S239+(Q240+Q239)/2*(R240-R239)</f>
        <v>36.1625888299349</v>
      </c>
      <c r="U240" s="32" t="n">
        <f aca="false">(0.601*Diagramme!D$7*(Diagramme!D$5/1000)^2*PI()/4*Q240^2)</f>
        <v>0.59382352731721</v>
      </c>
      <c r="V240" s="26" t="n">
        <f aca="false">IF(W240&lt;0,-9.81+AA240/Diagramme!E$6*1000,-9.81-AA240/Diagramme!E$6*1000)</f>
        <v>-12.7754091627214</v>
      </c>
      <c r="W240" s="26" t="n">
        <f aca="false">W239+V239*(X240-X239)</f>
        <v>12.6412065568451</v>
      </c>
      <c r="X240" s="33" t="n">
        <f aca="false">X239+X$229</f>
        <v>1.2</v>
      </c>
      <c r="Y240" s="26" t="n">
        <f aca="false">Y239+(W240+W239)/2*(X240-X239)</f>
        <v>27.1068686901412</v>
      </c>
      <c r="AA240" s="32" t="n">
        <f aca="false">(0.601*Diagramme!E$7*(Diagramme!E$5/1000)^2*PI()/4*W240^2)</f>
        <v>0.326195007899356</v>
      </c>
    </row>
    <row r="241" customFormat="false" ht="12.75" hidden="false" customHeight="false" outlineLevel="0" collapsed="false">
      <c r="A241" s="26" t="s">
        <v>19</v>
      </c>
      <c r="B241" s="26" t="n">
        <f aca="false">IF(C241&lt;0,-9.81+I241/Diagramme!B$6*1000,-9.81-I241/Diagramme!B$6*1000)</f>
        <v>-14.4560477006167</v>
      </c>
      <c r="C241" s="26" t="n">
        <f aca="false">C240+B240*(F241-F240)</f>
        <v>17.8640003686357</v>
      </c>
      <c r="F241" s="33" t="n">
        <f aca="false">F240+F$229</f>
        <v>1.3</v>
      </c>
      <c r="G241" s="26" t="n">
        <f aca="false">G240+(C241+C240)/2*(F241-F240)</f>
        <v>39.7888138932276</v>
      </c>
      <c r="I241" s="32" t="n">
        <f aca="false">(0.601*Diagramme!B$7*(Diagramme!B$5/1000)^2*PI()/4*C241^2)</f>
        <v>0.38562195915119</v>
      </c>
      <c r="J241" s="26" t="n">
        <f aca="false">IF(K241&lt;0,-9.81+O241/Diagramme!C$6*1000,-9.81-O241/Diagramme!C$6*1000)</f>
        <v>-12.1560207120885</v>
      </c>
      <c r="K241" s="26" t="n">
        <f aca="false">K240+J240*(L241-L240)</f>
        <v>12.6941260909439</v>
      </c>
      <c r="L241" s="33" t="n">
        <f aca="false">L240+L$229</f>
        <v>1.3</v>
      </c>
      <c r="M241" s="26" t="n">
        <f aca="false">M240+(K241+K240)/2*(L241-L240)</f>
        <v>29.1662731999645</v>
      </c>
      <c r="O241" s="32" t="n">
        <f aca="false">(0.601*Diagramme!C$7*(Diagramme!C$5/1000)^2*PI()/4*K241^2)</f>
        <v>0.194719719103344</v>
      </c>
      <c r="P241" s="26" t="n">
        <f aca="false">IF(Q241&lt;0,-9.81+U241/Diagramme!D$6*1000,-9.81-U241/Diagramme!D$6*1000)</f>
        <v>-14.2885981546509</v>
      </c>
      <c r="Q241" s="26" t="n">
        <f aca="false">Q240+P240*(R241-R240)</f>
        <v>15.5352148397143</v>
      </c>
      <c r="R241" s="33" t="n">
        <f aca="false">R240+R$229</f>
        <v>1.3</v>
      </c>
      <c r="S241" s="26" t="n">
        <f aca="false">S240+(Q241+Q240)/2*(R241-R240)</f>
        <v>37.7921522924207</v>
      </c>
      <c r="U241" s="32" t="n">
        <f aca="false">(0.601*Diagramme!D$7*(Diagramme!D$5/1000)^2*PI()/4*Q241^2)</f>
        <v>0.4926457970116</v>
      </c>
      <c r="V241" s="26" t="n">
        <f aca="false">IF(W241&lt;0,-9.81+AA241/Diagramme!E$6*1000,-9.81-AA241/Diagramme!E$6*1000)</f>
        <v>-12.2063180727238</v>
      </c>
      <c r="W241" s="26" t="n">
        <f aca="false">W240+V240*(X241-X240)</f>
        <v>11.363665640573</v>
      </c>
      <c r="X241" s="33" t="n">
        <f aca="false">X240+X$229</f>
        <v>1.3</v>
      </c>
      <c r="Y241" s="26" t="n">
        <f aca="false">Y240+(W241+W240)/2*(X241-X240)</f>
        <v>28.3071123000121</v>
      </c>
      <c r="AA241" s="32" t="n">
        <f aca="false">(0.601*Diagramme!E$7*(Diagramme!E$5/1000)^2*PI()/4*W241^2)</f>
        <v>0.263594987999616</v>
      </c>
    </row>
    <row r="242" customFormat="false" ht="12.75" hidden="false" customHeight="false" outlineLevel="0" collapsed="false">
      <c r="A242" s="26" t="s">
        <v>19</v>
      </c>
      <c r="B242" s="26" t="n">
        <f aca="false">IF(C242&lt;0,-9.81+I242/Diagramme!B$6*1000,-9.81-I242/Diagramme!B$6*1000)</f>
        <v>-13.734530040202</v>
      </c>
      <c r="C242" s="26" t="n">
        <f aca="false">C241+B241*(F242-F241)</f>
        <v>16.418395598574</v>
      </c>
      <c r="F242" s="33" t="n">
        <f aca="false">F241+F$229</f>
        <v>1.4</v>
      </c>
      <c r="G242" s="26" t="n">
        <f aca="false">G241+(C242+C241)/2*(F242-F241)</f>
        <v>41.5029336915881</v>
      </c>
      <c r="I242" s="32" t="n">
        <f aca="false">(0.601*Diagramme!B$7*(Diagramme!B$5/1000)^2*PI()/4*C242^2)</f>
        <v>0.325735993336764</v>
      </c>
      <c r="J242" s="26" t="n">
        <f aca="false">IF(K242&lt;0,-9.81+O242/Diagramme!C$6*1000,-9.81-O242/Diagramme!C$6*1000)</f>
        <v>-11.7282195858773</v>
      </c>
      <c r="K242" s="26" t="n">
        <f aca="false">K241+J241*(L242-L241)</f>
        <v>11.4785240197351</v>
      </c>
      <c r="L242" s="33" t="n">
        <f aca="false">L241+L$229</f>
        <v>1.4</v>
      </c>
      <c r="M242" s="26" t="n">
        <f aca="false">M241+(K242+K241)/2*(L242-L241)</f>
        <v>30.3749057054984</v>
      </c>
      <c r="O242" s="32" t="n">
        <f aca="false">(0.601*Diagramme!C$7*(Diagramme!C$5/1000)^2*PI()/4*K242^2)</f>
        <v>0.159212225627815</v>
      </c>
      <c r="P242" s="26" t="n">
        <f aca="false">IF(Q242&lt;0,-9.81+U242/Diagramme!D$6*1000,-9.81-U242/Diagramme!D$6*1000)</f>
        <v>-13.5026418663576</v>
      </c>
      <c r="Q242" s="26" t="n">
        <f aca="false">Q241+P241*(R242-R241)</f>
        <v>14.1063550242492</v>
      </c>
      <c r="R242" s="33" t="n">
        <f aca="false">R241+R$229</f>
        <v>1.4</v>
      </c>
      <c r="S242" s="26" t="n">
        <f aca="false">S241+(Q242+Q241)/2*(R242-R241)</f>
        <v>39.2742307856189</v>
      </c>
      <c r="U242" s="32" t="n">
        <f aca="false">(0.601*Diagramme!D$7*(Diagramme!D$5/1000)^2*PI()/4*Q242^2)</f>
        <v>0.406190605299332</v>
      </c>
      <c r="V242" s="26" t="n">
        <f aca="false">IF(W242&lt;0,-9.81+AA242/Diagramme!E$6*1000,-9.81-AA242/Diagramme!E$6*1000)</f>
        <v>-11.7191643577503</v>
      </c>
      <c r="W242" s="26" t="n">
        <f aca="false">W241+V241*(X242-X241)</f>
        <v>10.1430338333006</v>
      </c>
      <c r="X242" s="33" t="n">
        <f aca="false">X241+X$229</f>
        <v>1.4</v>
      </c>
      <c r="Y242" s="26" t="n">
        <f aca="false">Y241+(W242+W241)/2*(X242-X241)</f>
        <v>29.3824472737058</v>
      </c>
      <c r="AA242" s="32" t="n">
        <f aca="false">(0.601*Diagramme!E$7*(Diagramme!E$5/1000)^2*PI()/4*W242^2)</f>
        <v>0.210008079352531</v>
      </c>
    </row>
    <row r="243" customFormat="false" ht="12.75" hidden="false" customHeight="false" outlineLevel="0" collapsed="false">
      <c r="A243" s="26" t="s">
        <v>19</v>
      </c>
      <c r="B243" s="26" t="n">
        <f aca="false">IF(C243&lt;0,-9.81+I243/Diagramme!B$6*1000,-9.81-I243/Diagramme!B$6*1000)</f>
        <v>-13.10539361787</v>
      </c>
      <c r="C243" s="26" t="n">
        <f aca="false">C242+B242*(F243-F242)</f>
        <v>15.0449425945538</v>
      </c>
      <c r="F243" s="33" t="n">
        <f aca="false">F242+F$229</f>
        <v>1.5</v>
      </c>
      <c r="G243" s="26" t="n">
        <f aca="false">G242+(C243+C242)/2*(F243-F242)</f>
        <v>43.0761006012445</v>
      </c>
      <c r="I243" s="32" t="n">
        <f aca="false">(0.601*Diagramme!B$7*(Diagramme!B$5/1000)^2*PI()/4*C243^2)</f>
        <v>0.27351767028321</v>
      </c>
      <c r="J243" s="26" t="n">
        <f aca="false">IF(K243&lt;0,-9.81+O243/Diagramme!C$6*1000,-9.81-O243/Diagramme!C$6*1000)</f>
        <v>-11.3562559789049</v>
      </c>
      <c r="K243" s="26" t="n">
        <f aca="false">K242+J242*(L243-L242)</f>
        <v>10.3057020611474</v>
      </c>
      <c r="L243" s="33" t="n">
        <f aca="false">L242+L$229</f>
        <v>1.5</v>
      </c>
      <c r="M243" s="26" t="n">
        <f aca="false">M242+(K243+K242)/2*(L243-L242)</f>
        <v>31.4641170095426</v>
      </c>
      <c r="O243" s="32" t="n">
        <f aca="false">(0.601*Diagramme!C$7*(Diagramme!C$5/1000)^2*PI()/4*K243^2)</f>
        <v>0.128339246249109</v>
      </c>
      <c r="P243" s="26" t="n">
        <f aca="false">IF(Q243&lt;0,-9.81+U243/Diagramme!D$6*1000,-9.81-U243/Diagramme!D$6*1000)</f>
        <v>-12.8295538293141</v>
      </c>
      <c r="Q243" s="26" t="n">
        <f aca="false">Q242+P242*(R243-R242)</f>
        <v>12.7560908376134</v>
      </c>
      <c r="R243" s="33" t="n">
        <f aca="false">R242+R$229</f>
        <v>1.5</v>
      </c>
      <c r="S243" s="26" t="n">
        <f aca="false">S242+(Q243+Q242)/2*(R243-R242)</f>
        <v>40.617353078712</v>
      </c>
      <c r="U243" s="32" t="n">
        <f aca="false">(0.601*Diagramme!D$7*(Diagramme!D$5/1000)^2*PI()/4*Q243^2)</f>
        <v>0.332150921224549</v>
      </c>
      <c r="V243" s="26" t="n">
        <f aca="false">IF(W243&lt;0,-9.81+AA243/Diagramme!E$6*1000,-9.81-AA243/Diagramme!E$6*1000)</f>
        <v>-11.3034842589466</v>
      </c>
      <c r="W243" s="26" t="n">
        <f aca="false">W242+V242*(X243-X242)</f>
        <v>8.97111739752558</v>
      </c>
      <c r="X243" s="33" t="n">
        <f aca="false">X242+X$229</f>
        <v>1.5</v>
      </c>
      <c r="Y243" s="26" t="n">
        <f aca="false">Y242+(W243+W242)/2*(X243-X242)</f>
        <v>30.3381548352471</v>
      </c>
      <c r="AA243" s="32" t="n">
        <f aca="false">(0.601*Diagramme!E$7*(Diagramme!E$5/1000)^2*PI()/4*W243^2)</f>
        <v>0.164283268484127</v>
      </c>
    </row>
    <row r="244" customFormat="false" ht="12.75" hidden="false" customHeight="false" outlineLevel="0" collapsed="false">
      <c r="A244" s="26" t="s">
        <v>19</v>
      </c>
      <c r="B244" s="26" t="n">
        <f aca="false">IF(C244&lt;0,-9.81+I244/Diagramme!B$6*1000,-9.81-I244/Diagramme!B$6*1000)</f>
        <v>-12.5562863225923</v>
      </c>
      <c r="C244" s="26" t="n">
        <f aca="false">C243+B243*(F244-F243)</f>
        <v>13.7344032327668</v>
      </c>
      <c r="F244" s="33" t="n">
        <f aca="false">F243+F$229</f>
        <v>1.6</v>
      </c>
      <c r="G244" s="26" t="n">
        <f aca="false">G243+(C244+C243)/2*(F244-F243)</f>
        <v>44.5150678926105</v>
      </c>
      <c r="I244" s="32" t="n">
        <f aca="false">(0.601*Diagramme!B$7*(Diagramme!B$5/1000)^2*PI()/4*C244^2)</f>
        <v>0.227941764775158</v>
      </c>
      <c r="J244" s="26" t="n">
        <f aca="false">IF(K244&lt;0,-9.81+O244/Diagramme!C$6*1000,-9.81-O244/Diagramme!C$6*1000)</f>
        <v>-11.0342557156356</v>
      </c>
      <c r="K244" s="26" t="n">
        <f aca="false">K243+J243*(L244-L243)</f>
        <v>9.17007646325686</v>
      </c>
      <c r="L244" s="33" t="n">
        <f aca="false">L243+L$229</f>
        <v>1.6</v>
      </c>
      <c r="M244" s="26" t="n">
        <f aca="false">M243+(K244+K243)/2*(L244-L243)</f>
        <v>32.4379059357628</v>
      </c>
      <c r="O244" s="32" t="n">
        <f aca="false">(0.601*Diagramme!C$7*(Diagramme!C$5/1000)^2*PI()/4*K244^2)</f>
        <v>0.101613224397758</v>
      </c>
      <c r="P244" s="26" t="n">
        <f aca="false">IF(Q244&lt;0,-9.81+U244/Diagramme!D$6*1000,-9.81-U244/Diagramme!D$6*1000)</f>
        <v>-12.2527094450234</v>
      </c>
      <c r="Q244" s="26" t="n">
        <f aca="false">Q243+P243*(R244-R243)</f>
        <v>11.473135454682</v>
      </c>
      <c r="R244" s="33" t="n">
        <f aca="false">R243+R$229</f>
        <v>1.6</v>
      </c>
      <c r="S244" s="26" t="n">
        <f aca="false">S243+(Q244+Q243)/2*(R244-R243)</f>
        <v>41.8288143933268</v>
      </c>
      <c r="U244" s="32" t="n">
        <f aca="false">(0.601*Diagramme!D$7*(Diagramme!D$5/1000)^2*PI()/4*Q244^2)</f>
        <v>0.26869803895257</v>
      </c>
      <c r="V244" s="26" t="n">
        <f aca="false">IF(W244&lt;0,-9.81+AA244/Diagramme!E$6*1000,-9.81-AA244/Diagramme!E$6*1000)</f>
        <v>-10.9508403803734</v>
      </c>
      <c r="W244" s="26" t="n">
        <f aca="false">W243+V243*(X244-X243)</f>
        <v>7.84076897163092</v>
      </c>
      <c r="X244" s="33" t="n">
        <f aca="false">X243+X$229</f>
        <v>1.6</v>
      </c>
      <c r="Y244" s="26" t="n">
        <f aca="false">Y243+(W244+W243)/2*(X244-X243)</f>
        <v>31.1787491537049</v>
      </c>
      <c r="AA244" s="32" t="n">
        <f aca="false">(0.601*Diagramme!E$7*(Diagramme!E$5/1000)^2*PI()/4*W244^2)</f>
        <v>0.125492441841072</v>
      </c>
    </row>
    <row r="245" customFormat="false" ht="12.75" hidden="false" customHeight="false" outlineLevel="0" collapsed="false">
      <c r="A245" s="26" t="s">
        <v>19</v>
      </c>
      <c r="B245" s="26" t="n">
        <f aca="false">IF(C245&lt;0,-9.81+I245/Diagramme!B$6*1000,-9.81-I245/Diagramme!B$6*1000)</f>
        <v>-12.0770970241654</v>
      </c>
      <c r="C245" s="26" t="n">
        <f aca="false">C244+B244*(F245-F244)</f>
        <v>12.4787746005076</v>
      </c>
      <c r="F245" s="33" t="n">
        <f aca="false">F244+F$229</f>
        <v>1.7</v>
      </c>
      <c r="G245" s="26" t="n">
        <f aca="false">G244+(C245+C244)/2*(F245-F244)</f>
        <v>45.8257267842742</v>
      </c>
      <c r="I245" s="32" t="n">
        <f aca="false">(0.601*Diagramme!B$7*(Diagramme!B$5/1000)^2*PI()/4*C245^2)</f>
        <v>0.188169053005726</v>
      </c>
      <c r="J245" s="26" t="n">
        <f aca="false">IF(K245&lt;0,-9.81+O245/Diagramme!C$6*1000,-9.81-O245/Diagramme!C$6*1000)</f>
        <v>-10.7573549970154</v>
      </c>
      <c r="K245" s="26" t="n">
        <f aca="false">K244+J244*(L245-L244)</f>
        <v>8.0666508916933</v>
      </c>
      <c r="L245" s="33" t="n">
        <f aca="false">L244+L$229</f>
        <v>1.7</v>
      </c>
      <c r="M245" s="26" t="n">
        <f aca="false">M244+(K245+K244)/2*(L245-L244)</f>
        <v>33.2997423035103</v>
      </c>
      <c r="O245" s="32" t="n">
        <f aca="false">(0.601*Diagramme!C$7*(Diagramme!C$5/1000)^2*PI()/4*K245^2)</f>
        <v>0.0786304647522794</v>
      </c>
      <c r="P245" s="26" t="n">
        <f aca="false">IF(Q245&lt;0,-9.81+U245/Diagramme!D$6*1000,-9.81-U245/Diagramme!D$6*1000)</f>
        <v>-11.7588316283796</v>
      </c>
      <c r="Q245" s="26" t="n">
        <f aca="false">Q244+P244*(R245-R244)</f>
        <v>10.2478645101797</v>
      </c>
      <c r="R245" s="33" t="n">
        <f aca="false">R244+R$229</f>
        <v>1.7</v>
      </c>
      <c r="S245" s="26" t="n">
        <f aca="false">S244+(Q245+Q244)/2*(R245-R244)</f>
        <v>42.9148643915699</v>
      </c>
      <c r="U245" s="32" t="n">
        <f aca="false">(0.601*Diagramme!D$7*(Diagramme!D$5/1000)^2*PI()/4*Q245^2)</f>
        <v>0.21437147912176</v>
      </c>
      <c r="V245" s="26" t="n">
        <f aca="false">IF(W245&lt;0,-9.81+AA245/Diagramme!E$6*1000,-9.81-AA245/Diagramme!E$6*1000)</f>
        <v>-10.6544222645864</v>
      </c>
      <c r="W245" s="26" t="n">
        <f aca="false">W244+V244*(X245-X244)</f>
        <v>6.74568493359358</v>
      </c>
      <c r="X245" s="33" t="n">
        <f aca="false">X244+X$229</f>
        <v>1.7</v>
      </c>
      <c r="Y245" s="26" t="n">
        <f aca="false">Y244+(W245+W244)/2*(X245-X244)</f>
        <v>31.9080718489661</v>
      </c>
      <c r="AA245" s="32" t="n">
        <f aca="false">(0.601*Diagramme!E$7*(Diagramme!E$5/1000)^2*PI()/4*W245^2)</f>
        <v>0.0928864491045038</v>
      </c>
    </row>
    <row r="246" customFormat="false" ht="12.75" hidden="false" customHeight="false" outlineLevel="0" collapsed="false">
      <c r="A246" s="26" t="s">
        <v>19</v>
      </c>
      <c r="B246" s="26" t="n">
        <f aca="false">IF(C246&lt;0,-9.81+I246/Diagramme!B$6*1000,-9.81-I246/Diagramme!B$6*1000)</f>
        <v>-11.6595076294174</v>
      </c>
      <c r="C246" s="26" t="n">
        <f aca="false">C245+B245*(F246-F245)</f>
        <v>11.271064898091</v>
      </c>
      <c r="F246" s="33" t="n">
        <f aca="false">F245+F$229</f>
        <v>1.8</v>
      </c>
      <c r="G246" s="26" t="n">
        <f aca="false">G245+(C246+C245)/2*(F246-F245)</f>
        <v>47.0132187592041</v>
      </c>
      <c r="I246" s="32" t="n">
        <f aca="false">(0.601*Diagramme!B$7*(Diagramme!B$5/1000)^2*PI()/4*C246^2)</f>
        <v>0.153509133241644</v>
      </c>
      <c r="J246" s="26" t="n">
        <f aca="false">IF(K246&lt;0,-9.81+O246/Diagramme!C$6*1000,-9.81-O246/Diagramme!C$6*1000)</f>
        <v>-10.5215318065438</v>
      </c>
      <c r="K246" s="26" t="n">
        <f aca="false">K245+J245*(L246-L245)</f>
        <v>6.99091539199175</v>
      </c>
      <c r="L246" s="33" t="n">
        <f aca="false">L245+L$229</f>
        <v>1.8</v>
      </c>
      <c r="M246" s="26" t="n">
        <f aca="false">M245+(K246+K245)/2*(L246-L245)</f>
        <v>34.0526206176945</v>
      </c>
      <c r="O246" s="32" t="n">
        <f aca="false">(0.601*Diagramme!C$7*(Diagramme!C$5/1000)^2*PI()/4*K246^2)</f>
        <v>0.0590571399431322</v>
      </c>
      <c r="P246" s="26" t="n">
        <f aca="false">IF(Q246&lt;0,-9.81+U246/Diagramme!D$6*1000,-9.81-U246/Diagramme!D$6*1000)</f>
        <v>-11.3372560945573</v>
      </c>
      <c r="Q246" s="26" t="n">
        <f aca="false">Q245+P245*(R246-R245)</f>
        <v>9.07198134734172</v>
      </c>
      <c r="R246" s="33" t="n">
        <f aca="false">R245+R$229</f>
        <v>1.8</v>
      </c>
      <c r="S246" s="26" t="n">
        <f aca="false">S245+(Q246+Q245)/2*(R246-R245)</f>
        <v>43.880856684446</v>
      </c>
      <c r="U246" s="32" t="n">
        <f aca="false">(0.601*Diagramme!D$7*(Diagramme!D$5/1000)^2*PI()/4*Q246^2)</f>
        <v>0.1679981704013</v>
      </c>
      <c r="V246" s="26" t="n">
        <f aca="false">IF(W246&lt;0,-9.81+AA246/Diagramme!E$6*1000,-9.81-AA246/Diagramme!E$6*1000)</f>
        <v>-10.4087442492798</v>
      </c>
      <c r="W246" s="26" t="n">
        <f aca="false">W245+V245*(X246-X245)</f>
        <v>5.68024270713494</v>
      </c>
      <c r="X246" s="33" t="n">
        <f aca="false">X245+X$229</f>
        <v>1.8</v>
      </c>
      <c r="Y246" s="26" t="n">
        <f aca="false">Y245+(W246+W245)/2*(X246-X245)</f>
        <v>32.5293682310026</v>
      </c>
      <c r="AA246" s="32" t="n">
        <f aca="false">(0.601*Diagramme!E$7*(Diagramme!E$5/1000)^2*PI()/4*W246^2)</f>
        <v>0.0658618674207747</v>
      </c>
    </row>
    <row r="247" customFormat="false" ht="12.75" hidden="false" customHeight="false" outlineLevel="0" collapsed="false">
      <c r="A247" s="26" t="s">
        <v>19</v>
      </c>
      <c r="B247" s="26" t="n">
        <f aca="false">IF(C247&lt;0,-9.81+I247/Diagramme!B$6*1000,-9.81-I247/Diagramme!B$6*1000)</f>
        <v>-11.2966497857127</v>
      </c>
      <c r="C247" s="26" t="n">
        <f aca="false">C246+B246*(F247-F246)</f>
        <v>10.1051141351493</v>
      </c>
      <c r="F247" s="33" t="n">
        <f aca="false">F246+F$229</f>
        <v>1.9</v>
      </c>
      <c r="G247" s="26" t="n">
        <f aca="false">G246+(C247+C246)/2*(F247-F246)</f>
        <v>48.0820277108662</v>
      </c>
      <c r="I247" s="32" t="n">
        <f aca="false">(0.601*Diagramme!B$7*(Diagramme!B$5/1000)^2*PI()/4*C247^2)</f>
        <v>0.123391932214154</v>
      </c>
      <c r="J247" s="26" t="n">
        <f aca="false">IF(K247&lt;0,-9.81+O247/Diagramme!C$6*1000,-9.81-O247/Diagramme!C$6*1000)</f>
        <v>-10.3234735759964</v>
      </c>
      <c r="K247" s="26" t="n">
        <f aca="false">K246+J246*(L247-L246)</f>
        <v>5.93876221133738</v>
      </c>
      <c r="L247" s="33" t="n">
        <f aca="false">L246+L$229</f>
        <v>1.9</v>
      </c>
      <c r="M247" s="26" t="n">
        <f aca="false">M246+(K247+K246)/2*(L247-L246)</f>
        <v>34.699104497861</v>
      </c>
      <c r="O247" s="32" t="n">
        <f aca="false">(0.601*Diagramme!C$7*(Diagramme!C$5/1000)^2*PI()/4*K247^2)</f>
        <v>0.0426183068076985</v>
      </c>
      <c r="P247" s="26" t="n">
        <f aca="false">IF(Q247&lt;0,-9.81+U247/Diagramme!D$6*1000,-9.81-U247/Diagramme!D$6*1000)</f>
        <v>-10.9793856001119</v>
      </c>
      <c r="Q247" s="26" t="n">
        <f aca="false">Q246+P246*(R247-R246)</f>
        <v>7.93825573788599</v>
      </c>
      <c r="R247" s="33" t="n">
        <f aca="false">R246+R$229</f>
        <v>1.9</v>
      </c>
      <c r="S247" s="26" t="n">
        <f aca="false">S246+(Q247+Q246)/2*(R247-R246)</f>
        <v>44.7313685387074</v>
      </c>
      <c r="U247" s="32" t="n">
        <f aca="false">(0.601*Diagramme!D$7*(Diagramme!D$5/1000)^2*PI()/4*Q247^2)</f>
        <v>0.128632416012311</v>
      </c>
      <c r="V247" s="26" t="n">
        <f aca="false">IF(W247&lt;0,-9.81+AA247/Diagramme!E$6*1000,-9.81-AA247/Diagramme!E$6*1000)</f>
        <v>-10.2094158249576</v>
      </c>
      <c r="W247" s="26" t="n">
        <f aca="false">W246+V246*(X247-X246)</f>
        <v>4.63936828220696</v>
      </c>
      <c r="X247" s="33" t="n">
        <f aca="false">X246+X$229</f>
        <v>1.9</v>
      </c>
      <c r="Y247" s="26" t="n">
        <f aca="false">Y246+(W247+W246)/2*(X247-X246)</f>
        <v>33.0453487804697</v>
      </c>
      <c r="AA247" s="32" t="n">
        <f aca="false">(0.601*Diagramme!E$7*(Diagramme!E$5/1000)^2*PI()/4*W247^2)</f>
        <v>0.0439357407453324</v>
      </c>
    </row>
    <row r="248" customFormat="false" ht="12.75" hidden="false" customHeight="false" outlineLevel="0" collapsed="false">
      <c r="A248" s="26" t="s">
        <v>19</v>
      </c>
      <c r="B248" s="26" t="n">
        <f aca="false">IF(C248&lt;0,-9.81+I248/Diagramme!B$6*1000,-9.81-I248/Diagramme!B$6*1000)</f>
        <v>-10.9828395658656</v>
      </c>
      <c r="C248" s="26" t="n">
        <f aca="false">C247+B247*(F248-F247)</f>
        <v>8.97544915657803</v>
      </c>
      <c r="F248" s="33" t="n">
        <f aca="false">F247+F$229</f>
        <v>2</v>
      </c>
      <c r="G248" s="26" t="n">
        <f aca="false">G247+(C248+C247)/2*(F248-F247)</f>
        <v>49.0360558754525</v>
      </c>
      <c r="I248" s="32" t="n">
        <f aca="false">(0.601*Diagramme!B$7*(Diagramme!B$5/1000)^2*PI()/4*C248^2)</f>
        <v>0.0973456839668452</v>
      </c>
      <c r="J248" s="26" t="n">
        <f aca="false">IF(K248&lt;0,-9.81+O248/Diagramme!C$6*1000,-9.81-O248/Diagramme!C$6*1000)</f>
        <v>-10.1604731558744</v>
      </c>
      <c r="K248" s="26" t="n">
        <f aca="false">K247+J247*(L248-L247)</f>
        <v>4.90641485373774</v>
      </c>
      <c r="L248" s="33" t="n">
        <f aca="false">L247+L$229</f>
        <v>2</v>
      </c>
      <c r="M248" s="26" t="n">
        <f aca="false">M247+(K248+K247)/2*(L248-L247)</f>
        <v>35.2413633511148</v>
      </c>
      <c r="O248" s="32" t="n">
        <f aca="false">(0.601*Diagramme!C$7*(Diagramme!C$5/1000)^2*PI()/4*K248^2)</f>
        <v>0.0290892719375741</v>
      </c>
      <c r="P248" s="26" t="n">
        <f aca="false">IF(Q248&lt;0,-9.81+U248/Diagramme!D$6*1000,-9.81-U248/Diagramme!D$6*1000)</f>
        <v>-10.6782805037211</v>
      </c>
      <c r="Q248" s="26" t="n">
        <f aca="false">Q247+P247*(R248-R247)</f>
        <v>6.8403171778748</v>
      </c>
      <c r="R248" s="33" t="n">
        <f aca="false">R247+R$229</f>
        <v>2</v>
      </c>
      <c r="S248" s="26" t="n">
        <f aca="false">S247+(Q248+Q247)/2*(R248-R247)</f>
        <v>45.4702971844954</v>
      </c>
      <c r="U248" s="32" t="n">
        <f aca="false">(0.601*Diagramme!D$7*(Diagramme!D$5/1000)^2*PI()/4*Q248^2)</f>
        <v>0.0955108554093206</v>
      </c>
      <c r="V248" s="26" t="n">
        <f aca="false">IF(W248&lt;0,-9.81+AA248/Diagramme!E$6*1000,-9.81-AA248/Diagramme!E$6*1000)</f>
        <v>-10.0529669088</v>
      </c>
      <c r="W248" s="26" t="n">
        <f aca="false">W247+V247*(X248-X247)</f>
        <v>3.61842669971121</v>
      </c>
      <c r="X248" s="33" t="n">
        <f aca="false">X247+X$229</f>
        <v>2</v>
      </c>
      <c r="Y248" s="26" t="n">
        <f aca="false">Y247+(W248+W247)/2*(X248-X247)</f>
        <v>33.4582385295656</v>
      </c>
      <c r="AA248" s="32" t="n">
        <f aca="false">(0.601*Diagramme!E$7*(Diagramme!E$5/1000)^2*PI()/4*W248^2)</f>
        <v>0.0267263599679989</v>
      </c>
    </row>
    <row r="249" customFormat="false" ht="12.75" hidden="false" customHeight="false" outlineLevel="0" collapsed="false">
      <c r="A249" s="26" t="s">
        <v>19</v>
      </c>
      <c r="B249" s="26" t="n">
        <f aca="false">IF(C249&lt;0,-9.81+I249/Diagramme!B$6*1000,-9.81-I249/Diagramme!B$6*1000)</f>
        <v>-10.7133709766113</v>
      </c>
      <c r="C249" s="26" t="n">
        <f aca="false">C248+B248*(F249-F248)</f>
        <v>7.87716519999147</v>
      </c>
      <c r="F249" s="33" t="n">
        <f aca="false">F248+F$229</f>
        <v>2.1</v>
      </c>
      <c r="G249" s="26" t="n">
        <f aca="false">G248+(C249+C248)/2*(F249-F248)</f>
        <v>49.878686593281</v>
      </c>
      <c r="I249" s="32" t="n">
        <f aca="false">(0.601*Diagramme!B$7*(Diagramme!B$5/1000)^2*PI()/4*C249^2)</f>
        <v>0.0749797910587391</v>
      </c>
      <c r="J249" s="26" t="n">
        <f aca="false">IF(K249&lt;0,-9.81+O249/Diagramme!C$6*1000,-9.81-O249/Diagramme!C$6*1000)</f>
        <v>-10.0303471774747</v>
      </c>
      <c r="K249" s="26" t="n">
        <f aca="false">K248+J248*(L249-L248)</f>
        <v>3.8903675381503</v>
      </c>
      <c r="L249" s="33" t="n">
        <f aca="false">L248+L$229</f>
        <v>2.1</v>
      </c>
      <c r="M249" s="26" t="n">
        <f aca="false">M248+(K249+K248)/2*(L249-L248)</f>
        <v>35.6812024707092</v>
      </c>
      <c r="O249" s="32" t="n">
        <f aca="false">(0.601*Diagramme!C$7*(Diagramme!C$5/1000)^2*PI()/4*K249^2)</f>
        <v>0.0182888157303988</v>
      </c>
      <c r="P249" s="26" t="n">
        <f aca="false">IF(Q249&lt;0,-9.81+U249/Diagramme!D$6*1000,-9.81-U249/Diagramme!D$6*1000)</f>
        <v>-10.4283492193586</v>
      </c>
      <c r="Q249" s="26" t="n">
        <f aca="false">Q248+P248*(R249-R248)</f>
        <v>5.77248912750269</v>
      </c>
      <c r="R249" s="33" t="n">
        <f aca="false">R248+R$229</f>
        <v>2.1</v>
      </c>
      <c r="S249" s="26" t="n">
        <f aca="false">S248+(Q249+Q248)/2*(R249-R248)</f>
        <v>46.1009374997643</v>
      </c>
      <c r="U249" s="32" t="n">
        <f aca="false">(0.601*Diagramme!D$7*(Diagramme!D$5/1000)^2*PI()/4*Q249^2)</f>
        <v>0.0680184141294441</v>
      </c>
      <c r="V249" s="26" t="n">
        <f aca="false">IF(W249&lt;0,-9.81+AA249/Diagramme!E$6*1000,-9.81-AA249/Diagramme!E$6*1000)</f>
        <v>-9.9367154599596</v>
      </c>
      <c r="W249" s="26" t="n">
        <f aca="false">W248+V248*(X249-X248)</f>
        <v>2.61313000883121</v>
      </c>
      <c r="X249" s="33" t="n">
        <f aca="false">X248+X$229</f>
        <v>2.1</v>
      </c>
      <c r="Y249" s="26" t="n">
        <f aca="false">Y248+(W249+W248)/2*(X249-X248)</f>
        <v>33.7698163649927</v>
      </c>
      <c r="AA249" s="32" t="n">
        <f aca="false">(0.601*Diagramme!E$7*(Diagramme!E$5/1000)^2*PI()/4*W249^2)</f>
        <v>0.0139387005955554</v>
      </c>
    </row>
    <row r="250" customFormat="false" ht="12.75" hidden="false" customHeight="false" outlineLevel="0" collapsed="false">
      <c r="A250" s="26" t="s">
        <v>19</v>
      </c>
      <c r="B250" s="26" t="n">
        <f aca="false">IF(C250&lt;0,-9.81+I250/Diagramme!B$6*1000,-9.81-I250/Diagramme!B$6*1000)</f>
        <v>-10.4843543724651</v>
      </c>
      <c r="C250" s="26" t="n">
        <f aca="false">C249+B249*(F250-F249)</f>
        <v>6.80582810233034</v>
      </c>
      <c r="F250" s="33" t="n">
        <f aca="false">F249+F$229</f>
        <v>2.2</v>
      </c>
      <c r="G250" s="26" t="n">
        <f aca="false">G249+(C250+C249)/2*(F250-F249)</f>
        <v>50.6128362583971</v>
      </c>
      <c r="I250" s="32" t="n">
        <f aca="false">(0.601*Diagramme!B$7*(Diagramme!B$5/1000)^2*PI()/4*C250^2)</f>
        <v>0.0559714129146044</v>
      </c>
      <c r="J250" s="26" t="n">
        <f aca="false">IF(K250&lt;0,-9.81+O250/Diagramme!C$6*1000,-9.81-O250/Diagramme!C$6*1000)</f>
        <v>-9.93137239487133</v>
      </c>
      <c r="K250" s="26" t="n">
        <f aca="false">K249+J249*(L250-L249)</f>
        <v>2.88733282040283</v>
      </c>
      <c r="L250" s="33" t="n">
        <f aca="false">L249+L$229</f>
        <v>2.2</v>
      </c>
      <c r="M250" s="26" t="n">
        <f aca="false">M249+(K250+K249)/2*(L250-L249)</f>
        <v>36.0200874886368</v>
      </c>
      <c r="O250" s="32" t="n">
        <f aca="false">(0.601*Diagramme!C$7*(Diagramme!C$5/1000)^2*PI()/4*K250^2)</f>
        <v>0.0100739087743205</v>
      </c>
      <c r="P250" s="26" t="n">
        <f aca="false">IF(Q250&lt;0,-9.81+U250/Diagramme!D$6*1000,-9.81-U250/Diagramme!D$6*1000)</f>
        <v>-10.2251130142322</v>
      </c>
      <c r="Q250" s="26" t="n">
        <f aca="false">Q249+P249*(R250-R249)</f>
        <v>4.72965420556683</v>
      </c>
      <c r="R250" s="33" t="n">
        <f aca="false">R249+R$229</f>
        <v>2.2</v>
      </c>
      <c r="S250" s="26" t="n">
        <f aca="false">S249+(Q250+Q249)/2*(R250-R249)</f>
        <v>46.6260446664177</v>
      </c>
      <c r="U250" s="32" t="n">
        <f aca="false">(0.601*Diagramme!D$7*(Diagramme!D$5/1000)^2*PI()/4*Q250^2)</f>
        <v>0.0456624315655469</v>
      </c>
      <c r="V250" s="26" t="n">
        <f aca="false">IF(W250&lt;0,-9.81+AA250/Diagramme!E$6*1000,-9.81-AA250/Diagramme!E$6*1000)</f>
        <v>-9.85866841429443</v>
      </c>
      <c r="W250" s="26" t="n">
        <f aca="false">W249+V249*(X250-X249)</f>
        <v>1.61945846283524</v>
      </c>
      <c r="X250" s="33" t="n">
        <f aca="false">X249+X$229</f>
        <v>2.2</v>
      </c>
      <c r="Y250" s="26" t="n">
        <f aca="false">Y249+(W250+W249)/2*(X250-X249)</f>
        <v>33.981445788576</v>
      </c>
      <c r="AA250" s="32" t="n">
        <f aca="false">(0.601*Diagramme!E$7*(Diagramme!E$5/1000)^2*PI()/4*W250^2)</f>
        <v>0.00535352557238672</v>
      </c>
    </row>
    <row r="251" customFormat="false" ht="12.75" hidden="false" customHeight="false" outlineLevel="0" collapsed="false">
      <c r="A251" s="26" t="s">
        <v>19</v>
      </c>
      <c r="B251" s="26" t="n">
        <f aca="false">IF(C251&lt;0,-9.81+I251/Diagramme!B$6*1000,-9.81-I251/Diagramme!B$6*1000)</f>
        <v>-10.2925895646578</v>
      </c>
      <c r="C251" s="26" t="n">
        <f aca="false">C250+B250*(F251-F250)</f>
        <v>5.75739266508383</v>
      </c>
      <c r="F251" s="33" t="n">
        <f aca="false">F250+F$229</f>
        <v>2.3</v>
      </c>
      <c r="G251" s="26" t="n">
        <f aca="false">G250+(C251+C250)/2*(F251-F250)</f>
        <v>51.2409972967678</v>
      </c>
      <c r="I251" s="32" t="n">
        <f aca="false">(0.601*Diagramme!B$7*(Diagramme!B$5/1000)^2*PI()/4*C251^2)</f>
        <v>0.040054933866601</v>
      </c>
      <c r="J251" s="26" t="n">
        <f aca="false">IF(K251&lt;0,-9.81+O251/Diagramme!C$6*1000,-9.81-O251/Diagramme!C$6*1000)</f>
        <v>-9.86223671581073</v>
      </c>
      <c r="K251" s="26" t="n">
        <f aca="false">K250+J250*(L251-L250)</f>
        <v>1.8941955809157</v>
      </c>
      <c r="L251" s="33" t="n">
        <f aca="false">L250+L$229</f>
        <v>2.3</v>
      </c>
      <c r="M251" s="26" t="n">
        <f aca="false">M250+(K251+K250)/2*(L251-L250)</f>
        <v>36.2591639087027</v>
      </c>
      <c r="O251" s="32" t="n">
        <f aca="false">(0.601*Diagramme!C$7*(Diagramme!C$5/1000)^2*PI()/4*K251^2)</f>
        <v>0.00433564741229058</v>
      </c>
      <c r="P251" s="26" t="n">
        <f aca="false">IF(Q251&lt;0,-9.81+U251/Diagramme!D$6*1000,-9.81-U251/Diagramme!D$6*1000)</f>
        <v>-10.065027036928</v>
      </c>
      <c r="Q251" s="26" t="n">
        <f aca="false">Q250+P250*(R251-R250)</f>
        <v>3.7071429041436</v>
      </c>
      <c r="R251" s="33" t="n">
        <f aca="false">R250+R$229</f>
        <v>2.3</v>
      </c>
      <c r="S251" s="26" t="n">
        <f aca="false">S250+(Q251+Q250)/2*(R251-R250)</f>
        <v>47.0478845219033</v>
      </c>
      <c r="U251" s="32" t="n">
        <f aca="false">(0.601*Diagramme!D$7*(Diagramme!D$5/1000)^2*PI()/4*Q251^2)</f>
        <v>0.0280529740620852</v>
      </c>
      <c r="V251" s="26" t="n">
        <f aca="false">IF(W251&lt;0,-9.81+AA251/Diagramme!E$6*1000,-9.81-AA251/Diagramme!E$6*1000)</f>
        <v>-9.81744948792787</v>
      </c>
      <c r="W251" s="26" t="n">
        <f aca="false">W250+V250*(X251-X250)</f>
        <v>0.633591621405801</v>
      </c>
      <c r="X251" s="33" t="n">
        <f aca="false">X250+X$229</f>
        <v>2.3</v>
      </c>
      <c r="Y251" s="26" t="n">
        <f aca="false">Y250+(W251+W250)/2*(X251-X250)</f>
        <v>34.0940982927881</v>
      </c>
      <c r="AA251" s="32" t="n">
        <f aca="false">(0.601*Diagramme!E$7*(Diagramme!E$5/1000)^2*PI()/4*W251^2)</f>
        <v>0.000819443672065922</v>
      </c>
    </row>
    <row r="252" customFormat="false" ht="12.75" hidden="false" customHeight="false" outlineLevel="0" collapsed="false">
      <c r="A252" s="26" t="s">
        <v>19</v>
      </c>
      <c r="B252" s="26" t="n">
        <f aca="false">IF(C252&lt;0,-9.81+I252/Diagramme!B$6*1000,-9.81-I252/Diagramme!B$6*1000)</f>
        <v>-10.1354660742677</v>
      </c>
      <c r="C252" s="26" t="n">
        <f aca="false">C251+B251*(F252-F251)</f>
        <v>4.72813370861804</v>
      </c>
      <c r="F252" s="33" t="n">
        <f aca="false">F251+F$229</f>
        <v>2.4</v>
      </c>
      <c r="G252" s="26" t="n">
        <f aca="false">G251+(C252+C251)/2*(F252-F251)</f>
        <v>51.7652736154529</v>
      </c>
      <c r="I252" s="32" t="n">
        <f aca="false">(0.601*Diagramme!B$7*(Diagramme!B$5/1000)^2*PI()/4*C252^2)</f>
        <v>0.0270136841642195</v>
      </c>
      <c r="J252" s="26" t="n">
        <f aca="false">IF(K252&lt;0,-9.81+O252/Diagramme!C$6*1000,-9.81-O252/Diagramme!C$6*1000)</f>
        <v>-9.82200248167346</v>
      </c>
      <c r="K252" s="26" t="n">
        <f aca="false">K251+J251*(L252-L251)</f>
        <v>0.907971909334624</v>
      </c>
      <c r="L252" s="33" t="n">
        <f aca="false">L251+L$229</f>
        <v>2.4</v>
      </c>
      <c r="M252" s="26" t="n">
        <f aca="false">M251+(K252+K251)/2*(L252-L251)</f>
        <v>36.3992722832153</v>
      </c>
      <c r="O252" s="32" t="n">
        <f aca="false">(0.601*Diagramme!C$7*(Diagramme!C$5/1000)^2*PI()/4*K252^2)</f>
        <v>0.000996205978897462</v>
      </c>
      <c r="P252" s="26" t="n">
        <f aca="false">IF(Q252&lt;0,-9.81+U252/Diagramme!D$6*1000,-9.81-U252/Diagramme!D$6*1000)</f>
        <v>-9.9453446289503</v>
      </c>
      <c r="Q252" s="26" t="n">
        <f aca="false">Q251+P251*(R252-R251)</f>
        <v>2.7006402004508</v>
      </c>
      <c r="R252" s="33" t="n">
        <f aca="false">R251+R$229</f>
        <v>2.4</v>
      </c>
      <c r="S252" s="26" t="n">
        <f aca="false">S251+(Q252+Q251)/2*(R252-R251)</f>
        <v>47.368273677133</v>
      </c>
      <c r="U252" s="32" t="n">
        <f aca="false">(0.601*Diagramme!D$7*(Diagramme!D$5/1000)^2*PI()/4*Q252^2)</f>
        <v>0.0148879091845325</v>
      </c>
      <c r="V252" s="26" t="n">
        <f aca="false">IF(W252&lt;0,-9.81+AA252/Diagramme!E$6*1000,-9.81-AA252/Diagramme!E$6*1000)</f>
        <v>-9.80775069333547</v>
      </c>
      <c r="W252" s="26" t="n">
        <f aca="false">W251+V251*(X252-X251)</f>
        <v>-0.348153327386987</v>
      </c>
      <c r="X252" s="33" t="n">
        <f aca="false">X251+X$229</f>
        <v>2.4</v>
      </c>
      <c r="Y252" s="26" t="n">
        <f aca="false">Y251+(W252+W251)/2*(X252-X251)</f>
        <v>34.108370207489</v>
      </c>
      <c r="AA252" s="32" t="n">
        <f aca="false">(0.601*Diagramme!E$7*(Diagramme!E$5/1000)^2*PI()/4*W252^2)</f>
        <v>0.000247423733098794</v>
      </c>
    </row>
    <row r="253" customFormat="false" ht="12.75" hidden="false" customHeight="false" outlineLevel="0" collapsed="false">
      <c r="A253" s="26" t="s">
        <v>19</v>
      </c>
      <c r="B253" s="26" t="n">
        <f aca="false">IF(C253&lt;0,-9.81+I253/Diagramme!B$6*1000,-9.81-I253/Diagramme!B$6*1000)</f>
        <v>-10.0108849119207</v>
      </c>
      <c r="C253" s="26" t="n">
        <f aca="false">C252+B252*(F253-F252)</f>
        <v>3.71458710119127</v>
      </c>
      <c r="F253" s="33" t="n">
        <f aca="false">F252+F$229</f>
        <v>2.5</v>
      </c>
      <c r="G253" s="26" t="n">
        <f aca="false">G252+(C253+C252)/2*(F253-F252)</f>
        <v>52.1874096559434</v>
      </c>
      <c r="I253" s="32" t="n">
        <f aca="false">(0.601*Diagramme!B$7*(Diagramme!B$5/1000)^2*PI()/4*C253^2)</f>
        <v>0.0166734476894177</v>
      </c>
      <c r="J253" s="26" t="n">
        <f aca="false">IF(K253&lt;0,-9.81+O253/Diagramme!C$6*1000,-9.81-O253/Diagramme!C$6*1000)</f>
        <v>-9.80991978313052</v>
      </c>
      <c r="K253" s="26" t="n">
        <f aca="false">K252+J252*(L253-L252)</f>
        <v>-0.0742283388327235</v>
      </c>
      <c r="L253" s="33" t="n">
        <f aca="false">L252+L$229</f>
        <v>2.5</v>
      </c>
      <c r="M253" s="26" t="n">
        <f aca="false">M252+(K253+K252)/2*(L253-L252)</f>
        <v>36.4409594617404</v>
      </c>
      <c r="O253" s="32" t="n">
        <f aca="false">(0.601*Diagramme!C$7*(Diagramme!C$5/1000)^2*PI()/4*K253^2)</f>
        <v>6.65800016708143E-006</v>
      </c>
      <c r="P253" s="26" t="n">
        <f aca="false">IF(Q253&lt;0,-9.81+U253/Diagramme!D$6*1000,-9.81-U253/Diagramme!D$6*1000)</f>
        <v>-9.86401563135182</v>
      </c>
      <c r="Q253" s="26" t="n">
        <f aca="false">Q252+P252*(R253-R252)</f>
        <v>1.70610573755577</v>
      </c>
      <c r="R253" s="33" t="n">
        <f aca="false">R252+R$229</f>
        <v>2.5</v>
      </c>
      <c r="S253" s="26" t="n">
        <f aca="false">S252+(Q253+Q252)/2*(R253-R252)</f>
        <v>47.5886109740333</v>
      </c>
      <c r="U253" s="32" t="n">
        <f aca="false">(0.601*Diagramme!D$7*(Diagramme!D$5/1000)^2*PI()/4*Q253^2)</f>
        <v>0.00594171944870043</v>
      </c>
      <c r="V253" s="26" t="n">
        <f aca="false">IF(W253&lt;0,-9.81+AA253/Diagramme!E$6*1000,-9.81-AA253/Diagramme!E$6*1000)</f>
        <v>-9.77722741241266</v>
      </c>
      <c r="W253" s="26" t="n">
        <f aca="false">W252+V252*(X253-X252)</f>
        <v>-1.32892839672053</v>
      </c>
      <c r="X253" s="33" t="n">
        <f aca="false">X252+X$229</f>
        <v>2.5</v>
      </c>
      <c r="Y253" s="26" t="n">
        <f aca="false">Y252+(W253+W252)/2*(X253-X252)</f>
        <v>34.0245161212836</v>
      </c>
      <c r="AA253" s="32" t="n">
        <f aca="false">(0.601*Diagramme!E$7*(Diagramme!E$5/1000)^2*PI()/4*W253^2)</f>
        <v>0.00360498463460732</v>
      </c>
    </row>
    <row r="254" customFormat="false" ht="12.75" hidden="false" customHeight="false" outlineLevel="0" collapsed="false">
      <c r="A254" s="26" t="s">
        <v>19</v>
      </c>
      <c r="B254" s="26" t="n">
        <f aca="false">IF(C254&lt;0,-9.81+I254/Diagramme!B$6*1000,-9.81-I254/Diagramme!B$6*1000)</f>
        <v>-9.91719769156479</v>
      </c>
      <c r="C254" s="26" t="n">
        <f aca="false">C253+B253*(F254-F253)</f>
        <v>2.7134986099992</v>
      </c>
      <c r="F254" s="33" t="n">
        <f aca="false">F253+F$229</f>
        <v>2.6</v>
      </c>
      <c r="G254" s="26" t="n">
        <f aca="false">G253+(C254+C253)/2*(F254-F253)</f>
        <v>52.5088139415029</v>
      </c>
      <c r="I254" s="32" t="n">
        <f aca="false">(0.601*Diagramme!B$7*(Diagramme!B$5/1000)^2*PI()/4*C254^2)</f>
        <v>0.00889740839987745</v>
      </c>
      <c r="J254" s="26" t="n">
        <f aca="false">IF(K254&lt;0,-9.81+O254/Diagramme!C$6*1000,-9.81-O254/Diagramme!C$6*1000)</f>
        <v>-9.79378889886108</v>
      </c>
      <c r="K254" s="26" t="n">
        <f aca="false">K253+J253*(L254-L253)</f>
        <v>-1.05522031714578</v>
      </c>
      <c r="L254" s="33" t="n">
        <f aca="false">L253+L$229</f>
        <v>2.6</v>
      </c>
      <c r="M254" s="26" t="n">
        <f aca="false">M253+(K254+K253)/2*(L254-L253)</f>
        <v>36.3844870289414</v>
      </c>
      <c r="O254" s="32" t="n">
        <f aca="false">(0.601*Diagramme!C$7*(Diagramme!C$5/1000)^2*PI()/4*K254^2)</f>
        <v>0.00134552139453018</v>
      </c>
      <c r="P254" s="26" t="n">
        <f aca="false">IF(Q254&lt;0,-9.81+U254/Diagramme!D$6*1000,-9.81-U254/Diagramme!D$6*1000)</f>
        <v>-9.81961204096488</v>
      </c>
      <c r="Q254" s="26" t="n">
        <f aca="false">Q253+P253*(R254-R253)</f>
        <v>0.719704174420582</v>
      </c>
      <c r="R254" s="33" t="n">
        <f aca="false">R253+R$229</f>
        <v>2.6</v>
      </c>
      <c r="S254" s="26" t="n">
        <f aca="false">S253+(Q254+Q253)/2*(R254-R253)</f>
        <v>47.7099014696321</v>
      </c>
      <c r="U254" s="32" t="n">
        <f aca="false">(0.601*Diagramme!D$7*(Diagramme!D$5/1000)^2*PI()/4*Q254^2)</f>
        <v>0.00105732450613653</v>
      </c>
      <c r="V254" s="26" t="n">
        <f aca="false">IF(W254&lt;0,-9.81+AA254/Diagramme!E$6*1000,-9.81-AA254/Diagramme!E$6*1000)</f>
        <v>-9.71126493834885</v>
      </c>
      <c r="W254" s="26" t="n">
        <f aca="false">W253+V253*(X254-X253)</f>
        <v>-2.3066511379618</v>
      </c>
      <c r="X254" s="33" t="n">
        <f aca="false">X253+X$229</f>
        <v>2.6</v>
      </c>
      <c r="Y254" s="26" t="n">
        <f aca="false">Y253+(W254+W253)/2*(X254-X253)</f>
        <v>33.8427371445495</v>
      </c>
      <c r="AA254" s="32" t="n">
        <f aca="false">(0.601*Diagramme!E$7*(Diagramme!E$5/1000)^2*PI()/4*W254^2)</f>
        <v>0.0108608567816266</v>
      </c>
    </row>
    <row r="255" customFormat="false" ht="12.75" hidden="false" customHeight="false" outlineLevel="0" collapsed="false">
      <c r="A255" s="26" t="s">
        <v>19</v>
      </c>
      <c r="B255" s="26" t="n">
        <f aca="false">IF(C255&lt;0,-9.81+I255/Diagramme!B$6*1000,-9.81-I255/Diagramme!B$6*1000)</f>
        <v>-9.85315995260827</v>
      </c>
      <c r="C255" s="26" t="n">
        <f aca="false">C254+B254*(F255-F254)</f>
        <v>1.72177884084272</v>
      </c>
      <c r="F255" s="33" t="n">
        <f aca="false">F254+F$229</f>
        <v>2.7</v>
      </c>
      <c r="G255" s="26" t="n">
        <f aca="false">G254+(C255+C254)/2*(F255-F254)</f>
        <v>52.730577814045</v>
      </c>
      <c r="I255" s="32" t="n">
        <f aca="false">(0.601*Diagramme!B$7*(Diagramme!B$5/1000)^2*PI()/4*C255^2)</f>
        <v>0.0035822760664865</v>
      </c>
      <c r="J255" s="26" t="n">
        <f aca="false">IF(K255&lt;0,-9.81+O255/Diagramme!C$6*1000,-9.81-O255/Diagramme!C$6*1000)</f>
        <v>-9.74973239015615</v>
      </c>
      <c r="K255" s="26" t="n">
        <f aca="false">K254+J254*(L255-L254)</f>
        <v>-2.03459920703189</v>
      </c>
      <c r="L255" s="33" t="n">
        <f aca="false">L254+L$229</f>
        <v>2.7</v>
      </c>
      <c r="M255" s="26" t="n">
        <f aca="false">M254+(K255+K254)/2*(L255-L254)</f>
        <v>36.2299960527325</v>
      </c>
      <c r="O255" s="32" t="n">
        <f aca="false">(0.601*Diagramme!C$7*(Diagramme!C$5/1000)^2*PI()/4*K255^2)</f>
        <v>0.00500221161703962</v>
      </c>
      <c r="P255" s="26" t="n">
        <f aca="false">IF(Q255&lt;0,-9.81+U255/Diagramme!D$6*1000,-9.81-U255/Diagramme!D$6*1000)</f>
        <v>-9.80872367332557</v>
      </c>
      <c r="Q255" s="26" t="n">
        <f aca="false">Q254+P254*(R255-R254)</f>
        <v>-0.262257029675907</v>
      </c>
      <c r="R255" s="33" t="n">
        <f aca="false">R254+R$229</f>
        <v>2.7</v>
      </c>
      <c r="S255" s="26" t="n">
        <f aca="false">S254+(Q255+Q254)/2*(R255-R254)</f>
        <v>47.7327738268694</v>
      </c>
      <c r="U255" s="32" t="n">
        <f aca="false">(0.601*Diagramme!D$7*(Diagramme!D$5/1000)^2*PI()/4*Q255^2)</f>
        <v>0.00014039593418727</v>
      </c>
      <c r="V255" s="26" t="n">
        <f aca="false">IF(W255&lt;0,-9.81+AA255/Diagramme!E$6*1000,-9.81-AA255/Diagramme!E$6*1000)</f>
        <v>-9.61062690808069</v>
      </c>
      <c r="W255" s="26" t="n">
        <f aca="false">W254+V254*(X255-X254)</f>
        <v>-3.27777763179669</v>
      </c>
      <c r="X255" s="33" t="n">
        <f aca="false">X254+X$229</f>
        <v>2.7</v>
      </c>
      <c r="Y255" s="26" t="n">
        <f aca="false">Y254+(W255+W254)/2*(X255-X254)</f>
        <v>33.5635157060616</v>
      </c>
      <c r="AA255" s="32" t="n">
        <f aca="false">(0.601*Diagramme!E$7*(Diagramme!E$5/1000)^2*PI()/4*W255^2)</f>
        <v>0.0219310401111238</v>
      </c>
    </row>
    <row r="256" customFormat="false" ht="12.75" hidden="false" customHeight="false" outlineLevel="0" collapsed="false">
      <c r="A256" s="26" t="s">
        <v>19</v>
      </c>
      <c r="B256" s="26" t="n">
        <f aca="false">IF(C256&lt;0,-9.81+I256/Diagramme!B$6*1000,-9.81-I256/Diagramme!B$6*1000)</f>
        <v>-9.81789637763187</v>
      </c>
      <c r="C256" s="26" t="n">
        <f aca="false">C255+B255*(F256-F255)</f>
        <v>0.736462845581892</v>
      </c>
      <c r="F256" s="33" t="n">
        <f aca="false">F255+F$229</f>
        <v>2.8</v>
      </c>
      <c r="G256" s="26" t="n">
        <f aca="false">G255+(C256+C255)/2*(F256-F255)</f>
        <v>52.8534898983662</v>
      </c>
      <c r="I256" s="32" t="n">
        <f aca="false">(0.601*Diagramme!B$7*(Diagramme!B$5/1000)^2*PI()/4*C256^2)</f>
        <v>0.000655399343445098</v>
      </c>
      <c r="J256" s="26" t="n">
        <f aca="false">IF(K256&lt;0,-9.81+O256/Diagramme!C$6*1000,-9.81-O256/Diagramme!C$6*1000)</f>
        <v>-9.67813308974674</v>
      </c>
      <c r="K256" s="26" t="n">
        <f aca="false">K255+J255*(L256-L255)</f>
        <v>-3.0095724460475</v>
      </c>
      <c r="L256" s="33" t="n">
        <f aca="false">L255+L$229</f>
        <v>2.8</v>
      </c>
      <c r="M256" s="26" t="n">
        <f aca="false">M255+(K256+K255)/2*(L256-L255)</f>
        <v>35.9777874700786</v>
      </c>
      <c r="O256" s="32" t="n">
        <f aca="false">(0.601*Diagramme!C$7*(Diagramme!C$5/1000)^2*PI()/4*K256^2)</f>
        <v>0.0109449535510209</v>
      </c>
      <c r="P256" s="26" t="n">
        <f aca="false">IF(Q256&lt;0,-9.81+U256/Diagramme!D$6*1000,-9.81-U256/Diagramme!D$6*1000)</f>
        <v>-9.78132256904317</v>
      </c>
      <c r="Q256" s="26" t="n">
        <f aca="false">Q255+P255*(R256-R255)</f>
        <v>-1.24312939700846</v>
      </c>
      <c r="R256" s="33" t="n">
        <f aca="false">R255+R$229</f>
        <v>2.8</v>
      </c>
      <c r="S256" s="26" t="n">
        <f aca="false">S255+(Q256+Q255)/2*(R256-R255)</f>
        <v>47.6575045055351</v>
      </c>
      <c r="U256" s="32" t="n">
        <f aca="false">(0.601*Diagramme!D$7*(Diagramme!D$5/1000)^2*PI()/4*Q256^2)</f>
        <v>0.00315451740525154</v>
      </c>
      <c r="V256" s="26" t="n">
        <f aca="false">IF(W256&lt;0,-9.81+AA256/Diagramme!E$6*1000,-9.81-AA256/Diagramme!E$6*1000)</f>
        <v>-9.47657229465992</v>
      </c>
      <c r="W256" s="26" t="n">
        <f aca="false">W255+V255*(X256-X255)</f>
        <v>-4.23884032260476</v>
      </c>
      <c r="X256" s="33" t="n">
        <f aca="false">X255+X$229</f>
        <v>2.8</v>
      </c>
      <c r="Y256" s="26" t="n">
        <f aca="false">Y255+(W256+W255)/2*(X256-X255)</f>
        <v>33.1876848083415</v>
      </c>
      <c r="AA256" s="32" t="n">
        <f aca="false">(0.601*Diagramme!E$7*(Diagramme!E$5/1000)^2*PI()/4*W256^2)</f>
        <v>0.0366770475874084</v>
      </c>
    </row>
    <row r="257" customFormat="false" ht="12.75" hidden="false" customHeight="false" outlineLevel="0" collapsed="false">
      <c r="A257" s="26" t="s">
        <v>19</v>
      </c>
      <c r="B257" s="26" t="n">
        <f aca="false">IF(C257&lt;0,-9.81+I257/Diagramme!B$6*1000,-9.81-I257/Diagramme!B$6*1000)</f>
        <v>-9.80912377389726</v>
      </c>
      <c r="C257" s="26" t="n">
        <f aca="false">C256+B256*(F257-F256)</f>
        <v>-0.245326792181296</v>
      </c>
      <c r="F257" s="33" t="n">
        <f aca="false">F256+F$229</f>
        <v>2.9</v>
      </c>
      <c r="G257" s="26" t="n">
        <f aca="false">G256+(C257+C256)/2*(F257-F256)</f>
        <v>52.8780467010362</v>
      </c>
      <c r="I257" s="32" t="n">
        <f aca="false">(0.601*Diagramme!B$7*(Diagramme!B$5/1000)^2*PI()/4*C257^2)</f>
        <v>7.27267665271433E-005</v>
      </c>
      <c r="J257" s="26" t="n">
        <f aca="false">IF(K257&lt;0,-9.81+O257/Diagramme!C$6*1000,-9.81-O257/Diagramme!C$6*1000)</f>
        <v>-9.57968530198144</v>
      </c>
      <c r="K257" s="26" t="n">
        <f aca="false">K256+J256*(L257-L256)</f>
        <v>-3.97738575502218</v>
      </c>
      <c r="L257" s="33" t="n">
        <f aca="false">L256+L$229</f>
        <v>2.9</v>
      </c>
      <c r="M257" s="26" t="n">
        <f aca="false">M256+(K257+K256)/2*(L257-L256)</f>
        <v>35.6284395600251</v>
      </c>
      <c r="O257" s="32" t="n">
        <f aca="false">(0.601*Diagramme!C$7*(Diagramme!C$5/1000)^2*PI()/4*K257^2)</f>
        <v>0.0191161199355405</v>
      </c>
      <c r="P257" s="26" t="n">
        <f aca="false">IF(Q257&lt;0,-9.81+U257/Diagramme!D$6*1000,-9.81-U257/Diagramme!D$6*1000)</f>
        <v>-9.71843974187272</v>
      </c>
      <c r="Q257" s="26" t="n">
        <f aca="false">Q256+P256*(R257-R256)</f>
        <v>-2.22126165391278</v>
      </c>
      <c r="R257" s="33" t="n">
        <f aca="false">R256+R$229</f>
        <v>2.9</v>
      </c>
      <c r="S257" s="26" t="n">
        <f aca="false">S256+(Q257+Q256)/2*(R257-R256)</f>
        <v>47.4842849529891</v>
      </c>
      <c r="U257" s="32" t="n">
        <f aca="false">(0.601*Diagramme!D$7*(Diagramme!D$5/1000)^2*PI()/4*Q257^2)</f>
        <v>0.0100716283940008</v>
      </c>
      <c r="V257" s="26" t="n">
        <f aca="false">IF(W257&lt;0,-9.81+AA257/Diagramme!E$6*1000,-9.81-AA257/Diagramme!E$6*1000)</f>
        <v>-9.31082143968096</v>
      </c>
      <c r="W257" s="26" t="n">
        <f aca="false">W256+V256*(X257-X256)</f>
        <v>-5.18649755207075</v>
      </c>
      <c r="X257" s="33" t="n">
        <f aca="false">X256+X$229</f>
        <v>2.9</v>
      </c>
      <c r="Y257" s="26" t="n">
        <f aca="false">Y256+(W257+W256)/2*(X257-X256)</f>
        <v>32.7164179146077</v>
      </c>
      <c r="AA257" s="32" t="n">
        <f aca="false">(0.601*Diagramme!E$7*(Diagramme!E$5/1000)^2*PI()/4*W257^2)</f>
        <v>0.0549096416350945</v>
      </c>
    </row>
    <row r="258" customFormat="false" ht="12.75" hidden="false" customHeight="false" outlineLevel="0" collapsed="false">
      <c r="A258" s="26" t="s">
        <v>19</v>
      </c>
      <c r="B258" s="26" t="n">
        <f aca="false">IF(C258&lt;0,-9.81+I258/Diagramme!B$6*1000,-9.81-I258/Diagramme!B$6*1000)</f>
        <v>-9.78810844580226</v>
      </c>
      <c r="C258" s="26" t="n">
        <f aca="false">C257+B257*(F258-F257)</f>
        <v>-1.22623916957102</v>
      </c>
      <c r="F258" s="33" t="n">
        <f aca="false">F257+F$229</f>
        <v>3</v>
      </c>
      <c r="G258" s="26" t="n">
        <f aca="false">G257+(C258+C257)/2*(F258-F257)</f>
        <v>52.8044684029486</v>
      </c>
      <c r="I258" s="32" t="n">
        <f aca="false">(0.601*Diagramme!B$7*(Diagramme!B$5/1000)^2*PI()/4*C258^2)</f>
        <v>0.00181699899841293</v>
      </c>
      <c r="J258" s="26" t="n">
        <f aca="false">IF(K258&lt;0,-9.81+O258/Diagramme!C$6*1000,-9.81-O258/Diagramme!C$6*1000)</f>
        <v>-9.45538027036771</v>
      </c>
      <c r="K258" s="26" t="n">
        <f aca="false">K257+J257*(L258-L257)</f>
        <v>-4.93535428522032</v>
      </c>
      <c r="L258" s="33" t="n">
        <f aca="false">L257+L$229</f>
        <v>3</v>
      </c>
      <c r="M258" s="26" t="n">
        <f aca="false">M257+(K258+K257)/2*(L258-L257)</f>
        <v>35.182802558013</v>
      </c>
      <c r="O258" s="32" t="n">
        <f aca="false">(0.601*Diagramme!C$7*(Diagramme!C$5/1000)^2*PI()/4*K258^2)</f>
        <v>0.0294334375594806</v>
      </c>
      <c r="P258" s="26" t="n">
        <f aca="false">IF(Q258&lt;0,-9.81+U258/Diagramme!D$6*1000,-9.81-U258/Diagramme!D$6*1000)</f>
        <v>-9.62079433294329</v>
      </c>
      <c r="Q258" s="26" t="n">
        <f aca="false">Q257+P257*(R258-R257)</f>
        <v>-3.19310562810005</v>
      </c>
      <c r="R258" s="33" t="n">
        <f aca="false">R257+R$229</f>
        <v>3</v>
      </c>
      <c r="S258" s="26" t="n">
        <f aca="false">S257+(Q258+Q257)/2*(R258-R257)</f>
        <v>47.2135665888884</v>
      </c>
      <c r="U258" s="32" t="n">
        <f aca="false">(0.601*Diagramme!D$7*(Diagramme!D$5/1000)^2*PI()/4*Q258^2)</f>
        <v>0.0208126233762381</v>
      </c>
      <c r="V258" s="26" t="n">
        <f aca="false">IF(W258&lt;0,-9.81+AA258/Diagramme!E$6*1000,-9.81-AA258/Diagramme!E$6*1000)</f>
        <v>-9.11550864949738</v>
      </c>
      <c r="W258" s="26" t="n">
        <f aca="false">W257+V257*(X258-X257)</f>
        <v>-6.11757969603885</v>
      </c>
      <c r="X258" s="33" t="n">
        <f aca="false">X257+X$229</f>
        <v>3</v>
      </c>
      <c r="Y258" s="26" t="n">
        <f aca="false">Y257+(W258+W257)/2*(X258-X257)</f>
        <v>32.1512140522023</v>
      </c>
      <c r="AA258" s="32" t="n">
        <f aca="false">(0.601*Diagramme!E$7*(Diagramme!E$5/1000)^2*PI()/4*W258^2)</f>
        <v>0.0763940485552881</v>
      </c>
    </row>
    <row r="259" customFormat="false" ht="12.75" hidden="false" customHeight="false" outlineLevel="0" collapsed="false">
      <c r="A259" s="26" t="s">
        <v>19</v>
      </c>
      <c r="B259" s="26" t="n">
        <f aca="false">IF(C259&lt;0,-9.81+I259/Diagramme!B$6*1000,-9.81-I259/Diagramme!B$6*1000)</f>
        <v>-9.73921143392427</v>
      </c>
      <c r="C259" s="26" t="n">
        <f aca="false">C258+B258*(F259-F258)</f>
        <v>-2.20505001415125</v>
      </c>
      <c r="F259" s="33" t="n">
        <f aca="false">F258+F$229</f>
        <v>3.1</v>
      </c>
      <c r="G259" s="26" t="n">
        <f aca="false">G258+(C259+C258)/2*(F259-F258)</f>
        <v>52.6329039437625</v>
      </c>
      <c r="I259" s="32" t="n">
        <f aca="false">(0.601*Diagramme!B$7*(Diagramme!B$5/1000)^2*PI()/4*C259^2)</f>
        <v>0.00587545098428556</v>
      </c>
      <c r="J259" s="26" t="n">
        <f aca="false">IF(K259&lt;0,-9.81+O259/Diagramme!C$6*1000,-9.81-O259/Diagramme!C$6*1000)</f>
        <v>-9.30648469026287</v>
      </c>
      <c r="K259" s="26" t="n">
        <f aca="false">K258+J258*(L259-L258)</f>
        <v>-5.88089231225709</v>
      </c>
      <c r="L259" s="33" t="n">
        <f aca="false">L258+L$229</f>
        <v>3.1</v>
      </c>
      <c r="M259" s="26" t="n">
        <f aca="false">M258+(K259+K258)/2*(L259-L258)</f>
        <v>34.6419902281391</v>
      </c>
      <c r="O259" s="32" t="n">
        <f aca="false">(0.601*Diagramme!C$7*(Diagramme!C$5/1000)^2*PI()/4*K259^2)</f>
        <v>0.0417917707081822</v>
      </c>
      <c r="P259" s="26" t="n">
        <f aca="false">IF(Q259&lt;0,-9.81+U259/Diagramme!D$6*1000,-9.81-U259/Diagramme!D$6*1000)</f>
        <v>-9.48960309550919</v>
      </c>
      <c r="Q259" s="26" t="n">
        <f aca="false">Q258+P258*(R259-R258)</f>
        <v>-4.15518506139438</v>
      </c>
      <c r="R259" s="33" t="n">
        <f aca="false">R258+R$229</f>
        <v>3.1</v>
      </c>
      <c r="S259" s="26" t="n">
        <f aca="false">S258+(Q259+Q258)/2*(R259-R258)</f>
        <v>46.8461520544137</v>
      </c>
      <c r="U259" s="32" t="n">
        <f aca="false">(0.601*Diagramme!D$7*(Diagramme!D$5/1000)^2*PI()/4*Q259^2)</f>
        <v>0.035243659493989</v>
      </c>
      <c r="V259" s="26" t="n">
        <f aca="false">IF(W259&lt;0,-9.81+AA259/Diagramme!E$6*1000,-9.81-AA259/Diagramme!E$6*1000)</f>
        <v>-8.89312360945016</v>
      </c>
      <c r="W259" s="26" t="n">
        <f aca="false">W258+V258*(X259-X258)</f>
        <v>-7.02913056098859</v>
      </c>
      <c r="X259" s="33" t="n">
        <f aca="false">X258+X$229</f>
        <v>3.1</v>
      </c>
      <c r="Y259" s="26" t="n">
        <f aca="false">Y258+(W259+W258)/2*(X259-X258)</f>
        <v>31.4938785393509</v>
      </c>
      <c r="AA259" s="32" t="n">
        <f aca="false">(0.601*Diagramme!E$7*(Diagramme!E$5/1000)^2*PI()/4*W259^2)</f>
        <v>0.100856402960483</v>
      </c>
    </row>
    <row r="260" customFormat="false" ht="12.75" hidden="false" customHeight="false" outlineLevel="0" collapsed="false">
      <c r="A260" s="26" t="s">
        <v>19</v>
      </c>
      <c r="B260" s="26" t="n">
        <f aca="false">IF(C260&lt;0,-9.81+I260/Diagramme!B$6*1000,-9.81-I260/Diagramme!B$6*1000)</f>
        <v>-9.66287062112138</v>
      </c>
      <c r="C260" s="26" t="n">
        <f aca="false">C259+B259*(F260-F259)</f>
        <v>-3.17897115754368</v>
      </c>
      <c r="F260" s="33" t="n">
        <f aca="false">F259+F$229</f>
        <v>3.2</v>
      </c>
      <c r="G260" s="26" t="n">
        <f aca="false">G259+(C260+C259)/2*(F260-F259)</f>
        <v>52.3637028851778</v>
      </c>
      <c r="I260" s="32" t="n">
        <f aca="false">(0.601*Diagramme!B$7*(Diagramme!B$5/1000)^2*PI()/4*C260^2)</f>
        <v>0.0122117384469254</v>
      </c>
      <c r="J260" s="26" t="n">
        <f aca="false">IF(K260&lt;0,-9.81+O260/Diagramme!C$6*1000,-9.81-O260/Diagramme!C$6*1000)</f>
        <v>-9.1345130726791</v>
      </c>
      <c r="K260" s="26" t="n">
        <f aca="false">K259+J259*(L260-L259)</f>
        <v>-6.81154078128338</v>
      </c>
      <c r="L260" s="33" t="n">
        <f aca="false">L259+L$229</f>
        <v>3.2</v>
      </c>
      <c r="M260" s="26" t="n">
        <f aca="false">M259+(K260+K259)/2*(L260-L259)</f>
        <v>34.0073685734621</v>
      </c>
      <c r="O260" s="32" t="n">
        <f aca="false">(0.601*Diagramme!C$7*(Diagramme!C$5/1000)^2*PI()/4*K260^2)</f>
        <v>0.056065414967635</v>
      </c>
      <c r="P260" s="26" t="n">
        <f aca="false">IF(Q260&lt;0,-9.81+U260/Diagramme!D$6*1000,-9.81-U260/Diagramme!D$6*1000)</f>
        <v>-9.32654769001357</v>
      </c>
      <c r="Q260" s="26" t="n">
        <f aca="false">Q259+P259*(R260-R259)</f>
        <v>-5.1041453709453</v>
      </c>
      <c r="R260" s="33" t="n">
        <f aca="false">R259+R$229</f>
        <v>3.2</v>
      </c>
      <c r="S260" s="26" t="n">
        <f aca="false">S259+(Q260+Q259)/2*(R260-R259)</f>
        <v>46.3831855327967</v>
      </c>
      <c r="U260" s="32" t="n">
        <f aca="false">(0.601*Diagramme!D$7*(Diagramme!D$5/1000)^2*PI()/4*Q260^2)</f>
        <v>0.0531797540985075</v>
      </c>
      <c r="V260" s="26" t="n">
        <f aca="false">IF(W260&lt;0,-9.81+AA260/Diagramme!E$6*1000,-9.81-AA260/Diagramme!E$6*1000)</f>
        <v>-8.6464443729474</v>
      </c>
      <c r="W260" s="26" t="n">
        <f aca="false">W259+V259*(X260-X259)</f>
        <v>-7.9184429219336</v>
      </c>
      <c r="X260" s="33" t="n">
        <f aca="false">X259+X$229</f>
        <v>3.2</v>
      </c>
      <c r="Y260" s="26" t="n">
        <f aca="false">Y259+(W260+W259)/2*(X260-X259)</f>
        <v>30.7464998652048</v>
      </c>
      <c r="AA260" s="32" t="n">
        <f aca="false">(0.601*Diagramme!E$7*(Diagramme!E$5/1000)^2*PI()/4*W260^2)</f>
        <v>0.127991118975786</v>
      </c>
    </row>
    <row r="261" customFormat="false" ht="12.75" hidden="false" customHeight="false" outlineLevel="0" collapsed="false">
      <c r="A261" s="26" t="s">
        <v>19</v>
      </c>
      <c r="B261" s="26" t="n">
        <f aca="false">IF(C261&lt;0,-9.81+I261/Diagramme!B$6*1000,-9.81-I261/Diagramme!B$6*1000)</f>
        <v>-9.55983335480563</v>
      </c>
      <c r="C261" s="26" t="n">
        <f aca="false">C260+B260*(F261-F260)</f>
        <v>-4.14525821965582</v>
      </c>
      <c r="F261" s="33" t="n">
        <f aca="false">F260+F$229</f>
        <v>3.3</v>
      </c>
      <c r="G261" s="26" t="n">
        <f aca="false">G260+(C261+C260)/2*(F261-F260)</f>
        <v>51.9974914163178</v>
      </c>
      <c r="I261" s="32" t="n">
        <f aca="false">(0.601*Diagramme!B$7*(Diagramme!B$5/1000)^2*PI()/4*C261^2)</f>
        <v>0.020763831551133</v>
      </c>
      <c r="J261" s="26" t="n">
        <f aca="false">IF(K261&lt;0,-9.81+O261/Diagramme!C$6*1000,-9.81-O261/Diagramme!C$6*1000)</f>
        <v>-8.94119499737006</v>
      </c>
      <c r="K261" s="26" t="n">
        <f aca="false">K260+J260*(L261-L260)</f>
        <v>-7.72499208855129</v>
      </c>
      <c r="L261" s="33" t="n">
        <f aca="false">L260+L$229</f>
        <v>3.3</v>
      </c>
      <c r="M261" s="26" t="n">
        <f aca="false">M260+(K261+K260)/2*(L261-L260)</f>
        <v>33.2805419299703</v>
      </c>
      <c r="O261" s="32" t="n">
        <f aca="false">(0.601*Diagramme!C$7*(Diagramme!C$5/1000)^2*PI()/4*K261^2)</f>
        <v>0.0721108152182853</v>
      </c>
      <c r="P261" s="26" t="n">
        <f aca="false">IF(Q261&lt;0,-9.81+U261/Diagramme!D$6*1000,-9.81-U261/Diagramme!D$6*1000)</f>
        <v>-9.13372837527808</v>
      </c>
      <c r="Q261" s="26" t="n">
        <f aca="false">Q260+P260*(R261-R260)</f>
        <v>-6.03680013994666</v>
      </c>
      <c r="R261" s="33" t="n">
        <f aca="false">R260+R$229</f>
        <v>3.3</v>
      </c>
      <c r="S261" s="26" t="n">
        <f aca="false">S260+(Q261+Q260)/2*(R261-R260)</f>
        <v>45.8261382572521</v>
      </c>
      <c r="U261" s="32" t="n">
        <f aca="false">(0.601*Diagramme!D$7*(Diagramme!D$5/1000)^2*PI()/4*Q261^2)</f>
        <v>0.0743898787194109</v>
      </c>
      <c r="V261" s="26" t="n">
        <f aca="false">IF(W261&lt;0,-9.81+AA261/Diagramme!E$6*1000,-9.81-AA261/Diagramme!E$6*1000)</f>
        <v>-8.37846498755984</v>
      </c>
      <c r="W261" s="26" t="n">
        <f aca="false">W260+V260*(X261-X260)</f>
        <v>-8.78308735922834</v>
      </c>
      <c r="X261" s="33" t="n">
        <f aca="false">X260+X$229</f>
        <v>3.3</v>
      </c>
      <c r="Y261" s="26" t="n">
        <f aca="false">Y260+(W261+W260)/2*(X261-X260)</f>
        <v>29.9114233511467</v>
      </c>
      <c r="AA261" s="32" t="n">
        <f aca="false">(0.601*Diagramme!E$7*(Diagramme!E$5/1000)^2*PI()/4*W261^2)</f>
        <v>0.157468851368417</v>
      </c>
    </row>
    <row r="262" customFormat="false" ht="12.75" hidden="false" customHeight="false" outlineLevel="0" collapsed="false">
      <c r="A262" s="26" t="s">
        <v>19</v>
      </c>
      <c r="B262" s="26" t="n">
        <f aca="false">IF(C262&lt;0,-9.81+I262/Diagramme!B$6*1000,-9.81-I262/Diagramme!B$6*1000)</f>
        <v>-9.43114065511174</v>
      </c>
      <c r="C262" s="26" t="n">
        <f aca="false">C261+B261*(F262-F261)</f>
        <v>-5.10124155513638</v>
      </c>
      <c r="F262" s="33" t="n">
        <f aca="false">F261+F$229</f>
        <v>3.4</v>
      </c>
      <c r="G262" s="26" t="n">
        <f aca="false">G261+(C262+C261)/2*(F262-F261)</f>
        <v>51.5351664275782</v>
      </c>
      <c r="I262" s="32" t="n">
        <f aca="false">(0.601*Diagramme!B$7*(Diagramme!B$5/1000)^2*PI()/4*C262^2)</f>
        <v>0.0314453256257256</v>
      </c>
      <c r="J262" s="26" t="n">
        <f aca="false">IF(K262&lt;0,-9.81+O262/Diagramme!C$6*1000,-9.81-O262/Diagramme!C$6*1000)</f>
        <v>-8.72843846599619</v>
      </c>
      <c r="K262" s="26" t="n">
        <f aca="false">K261+J261*(L262-L261)</f>
        <v>-8.6191115882883</v>
      </c>
      <c r="L262" s="33" t="n">
        <f aca="false">L261+L$229</f>
        <v>3.4</v>
      </c>
      <c r="M262" s="26" t="n">
        <f aca="false">M261+(K262+K261)/2*(L262-L261)</f>
        <v>32.4633367461284</v>
      </c>
      <c r="O262" s="32" t="n">
        <f aca="false">(0.601*Diagramme!C$7*(Diagramme!C$5/1000)^2*PI()/4*K262^2)</f>
        <v>0.0897696073223162</v>
      </c>
      <c r="P262" s="26" t="n">
        <f aca="false">IF(Q262&lt;0,-9.81+U262/Diagramme!D$6*1000,-9.81-U262/Diagramme!D$6*1000)</f>
        <v>-8.91360629760523</v>
      </c>
      <c r="Q262" s="26" t="n">
        <f aca="false">Q261+P261*(R262-R261)</f>
        <v>-6.95017297747447</v>
      </c>
      <c r="R262" s="33" t="n">
        <f aca="false">R261+R$229</f>
        <v>3.4</v>
      </c>
      <c r="S262" s="26" t="n">
        <f aca="false">S261+(Q262+Q261)/2*(R262-R261)</f>
        <v>45.1767896013811</v>
      </c>
      <c r="U262" s="32" t="n">
        <f aca="false">(0.601*Diagramme!D$7*(Diagramme!D$5/1000)^2*PI()/4*Q262^2)</f>
        <v>0.0986033072634245</v>
      </c>
      <c r="V262" s="26" t="n">
        <f aca="false">IF(W262&lt;0,-9.81+AA262/Diagramme!E$6*1000,-9.81-AA262/Diagramme!E$6*1000)</f>
        <v>-8.09232091493966</v>
      </c>
      <c r="W262" s="26" t="n">
        <f aca="false">W261+V261*(X262-X261)</f>
        <v>-9.62093385798433</v>
      </c>
      <c r="X262" s="33" t="n">
        <f aca="false">X261+X$229</f>
        <v>3.4</v>
      </c>
      <c r="Y262" s="26" t="n">
        <f aca="false">Y261+(W262+W261)/2*(X262-X261)</f>
        <v>28.9912222902861</v>
      </c>
      <c r="AA262" s="32" t="n">
        <f aca="false">(0.601*Diagramme!E$7*(Diagramme!E$5/1000)^2*PI()/4*W262^2)</f>
        <v>0.188944699356638</v>
      </c>
    </row>
    <row r="263" customFormat="false" ht="12.75" hidden="false" customHeight="false" outlineLevel="0" collapsed="false">
      <c r="A263" s="26" t="s">
        <v>19</v>
      </c>
      <c r="B263" s="26" t="n">
        <f aca="false">IF(C263&lt;0,-9.81+I263/Diagramme!B$6*1000,-9.81-I263/Diagramme!B$6*1000)</f>
        <v>-9.27810458984114</v>
      </c>
      <c r="C263" s="26" t="n">
        <f aca="false">C262+B262*(F263-F262)</f>
        <v>-6.04435562064755</v>
      </c>
      <c r="F263" s="33" t="n">
        <f aca="false">F262+F$229</f>
        <v>3.5</v>
      </c>
      <c r="G263" s="26" t="n">
        <f aca="false">G262+(C263+C262)/2*(F263-F262)</f>
        <v>50.977886568789</v>
      </c>
      <c r="I263" s="32" t="n">
        <f aca="false">(0.601*Diagramme!B$7*(Diagramme!B$5/1000)^2*PI()/4*C263^2)</f>
        <v>0.0441473190431855</v>
      </c>
      <c r="J263" s="26" t="n">
        <f aca="false">IF(K263&lt;0,-9.81+O263/Diagramme!C$6*1000,-9.81-O263/Diagramme!C$6*1000)</f>
        <v>-8.49829067085838</v>
      </c>
      <c r="K263" s="26" t="n">
        <f aca="false">K262+J262*(L263-L262)</f>
        <v>-9.49195543488792</v>
      </c>
      <c r="L263" s="33" t="n">
        <f aca="false">L262+L$229</f>
        <v>3.5</v>
      </c>
      <c r="M263" s="26" t="n">
        <f aca="false">M262+(K263+K262)/2*(L263-L262)</f>
        <v>31.5577833949695</v>
      </c>
      <c r="O263" s="32" t="n">
        <f aca="false">(0.601*Diagramme!C$7*(Diagramme!C$5/1000)^2*PI()/4*K263^2)</f>
        <v>0.108871874318755</v>
      </c>
      <c r="P263" s="26" t="n">
        <f aca="false">IF(Q263&lt;0,-9.81+U263/Diagramme!D$6*1000,-9.81-U263/Diagramme!D$6*1000)</f>
        <v>-8.66893709815929</v>
      </c>
      <c r="Q263" s="26" t="n">
        <f aca="false">Q262+P262*(R263-R262)</f>
        <v>-7.841533607235</v>
      </c>
      <c r="R263" s="33" t="n">
        <f aca="false">R262+R$229</f>
        <v>3.5</v>
      </c>
      <c r="S263" s="26" t="n">
        <f aca="false">S262+(Q263+Q262)/2*(R263-R262)</f>
        <v>44.4372042721456</v>
      </c>
      <c r="U263" s="32" t="n">
        <f aca="false">(0.601*Diagramme!D$7*(Diagramme!D$5/1000)^2*PI()/4*Q263^2)</f>
        <v>0.125516919202479</v>
      </c>
      <c r="V263" s="26" t="n">
        <f aca="false">IF(W263&lt;0,-9.81+AA263/Diagramme!E$6*1000,-9.81-AA263/Diagramme!E$6*1000)</f>
        <v>-7.79121529212788</v>
      </c>
      <c r="W263" s="26" t="n">
        <f aca="false">W262+V262*(X263-X262)</f>
        <v>-10.4301659494783</v>
      </c>
      <c r="X263" s="33" t="n">
        <f aca="false">X262+X$229</f>
        <v>3.5</v>
      </c>
      <c r="Y263" s="26" t="n">
        <f aca="false">Y262+(W263+W262)/2*(X263-X262)</f>
        <v>27.9886672999129</v>
      </c>
      <c r="AA263" s="32" t="n">
        <f aca="false">(0.601*Diagramme!E$7*(Diagramme!E$5/1000)^2*PI()/4*W263^2)</f>
        <v>0.222066317865934</v>
      </c>
    </row>
    <row r="264" customFormat="false" ht="12.75" hidden="false" customHeight="false" outlineLevel="0" collapsed="false">
      <c r="A264" s="26" t="s">
        <v>19</v>
      </c>
      <c r="B264" s="26" t="n">
        <f aca="false">IF(C264&lt;0,-9.81+I264/Diagramme!B$6*1000,-9.81-I264/Diagramme!B$6*1000)</f>
        <v>-9.10227966641341</v>
      </c>
      <c r="C264" s="26" t="n">
        <f aca="false">C263+B263*(F264-F263)</f>
        <v>-6.97216607963167</v>
      </c>
      <c r="F264" s="33" t="n">
        <f aca="false">F263+F$229</f>
        <v>3.6</v>
      </c>
      <c r="G264" s="26" t="n">
        <f aca="false">G263+(C264+C263)/2*(F264-F263)</f>
        <v>50.327060483775</v>
      </c>
      <c r="I264" s="32" t="n">
        <f aca="false">(0.601*Diagramme!B$7*(Diagramme!B$5/1000)^2*PI()/4*C264^2)</f>
        <v>0.0587407876876873</v>
      </c>
      <c r="J264" s="26" t="n">
        <f aca="false">IF(K264&lt;0,-9.81+O264/Diagramme!C$6*1000,-9.81-O264/Diagramme!C$6*1000)</f>
        <v>-8.25289752843914</v>
      </c>
      <c r="K264" s="26" t="n">
        <f aca="false">K263+J263*(L264-L263)</f>
        <v>-10.3417845019738</v>
      </c>
      <c r="L264" s="33" t="n">
        <f aca="false">L263+L$229</f>
        <v>3.6</v>
      </c>
      <c r="M264" s="26" t="n">
        <f aca="false">M263+(K264+K263)/2*(L264-L263)</f>
        <v>30.5660963981265</v>
      </c>
      <c r="O264" s="32" t="n">
        <f aca="false">(0.601*Diagramme!C$7*(Diagramme!C$5/1000)^2*PI()/4*K264^2)</f>
        <v>0.129239505139552</v>
      </c>
      <c r="P264" s="26" t="n">
        <f aca="false">IF(Q264&lt;0,-9.81+U264/Diagramme!D$6*1000,-9.81-U264/Diagramme!D$6*1000)</f>
        <v>-8.40269888242222</v>
      </c>
      <c r="Q264" s="26" t="n">
        <f aca="false">Q263+P263*(R264-R263)</f>
        <v>-8.70842731705093</v>
      </c>
      <c r="R264" s="33" t="n">
        <f aca="false">R263+R$229</f>
        <v>3.6</v>
      </c>
      <c r="S264" s="26" t="n">
        <f aca="false">S263+(Q264+Q263)/2*(R264-R263)</f>
        <v>43.6097062259313</v>
      </c>
      <c r="U264" s="32" t="n">
        <f aca="false">(0.601*Diagramme!D$7*(Diagramme!D$5/1000)^2*PI()/4*Q264^2)</f>
        <v>0.154803122933556</v>
      </c>
      <c r="V264" s="26" t="n">
        <f aca="false">IF(W264&lt;0,-9.81+AA264/Diagramme!E$6*1000,-9.81-AA264/Diagramme!E$6*1000)</f>
        <v>-7.47834879342739</v>
      </c>
      <c r="W264" s="26" t="n">
        <f aca="false">W263+V263*(X264-X263)</f>
        <v>-11.2092874786911</v>
      </c>
      <c r="X264" s="33" t="n">
        <f aca="false">X263+X$229</f>
        <v>3.6</v>
      </c>
      <c r="Y264" s="26" t="n">
        <f aca="false">Y263+(W264+W263)/2*(X264-X263)</f>
        <v>26.9066946285045</v>
      </c>
      <c r="AA264" s="32" t="n">
        <f aca="false">(0.601*Diagramme!E$7*(Diagramme!E$5/1000)^2*PI()/4*W264^2)</f>
        <v>0.256481632722987</v>
      </c>
    </row>
    <row r="265" customFormat="false" ht="12.75" hidden="false" customHeight="false" outlineLevel="0" collapsed="false">
      <c r="A265" s="26" t="s">
        <v>19</v>
      </c>
      <c r="B265" s="26" t="n">
        <f aca="false">IF(C265&lt;0,-9.81+I265/Diagramme!B$6*1000,-9.81-I265/Diagramme!B$6*1000)</f>
        <v>-8.90542931369465</v>
      </c>
      <c r="C265" s="26" t="n">
        <f aca="false">C264+B264*(F265-F264)</f>
        <v>-7.88239404627301</v>
      </c>
      <c r="F265" s="33" t="n">
        <f aca="false">F264+F$229</f>
        <v>3.7</v>
      </c>
      <c r="G265" s="26" t="n">
        <f aca="false">G264+(C265+C264)/2*(F265-F264)</f>
        <v>49.5843324774798</v>
      </c>
      <c r="I265" s="32" t="n">
        <f aca="false">(0.601*Diagramme!B$7*(Diagramme!B$5/1000)^2*PI()/4*C265^2)</f>
        <v>0.0750793669633438</v>
      </c>
      <c r="J265" s="26" t="n">
        <f aca="false">IF(K265&lt;0,-9.81+O265/Diagramme!C$6*1000,-9.81-O265/Diagramme!C$6*1000)</f>
        <v>-7.99446329210405</v>
      </c>
      <c r="K265" s="26" t="n">
        <f aca="false">K264+J264*(L265-L264)</f>
        <v>-11.1670742548177</v>
      </c>
      <c r="L265" s="33" t="n">
        <f aca="false">L264+L$229</f>
        <v>3.7</v>
      </c>
      <c r="M265" s="26" t="n">
        <f aca="false">M264+(K265+K264)/2*(L265-L264)</f>
        <v>29.4906534602869</v>
      </c>
      <c r="O265" s="32" t="n">
        <f aca="false">(0.601*Diagramme!C$7*(Diagramme!C$5/1000)^2*PI()/4*K265^2)</f>
        <v>0.150689546755364</v>
      </c>
      <c r="P265" s="26" t="n">
        <f aca="false">IF(Q265&lt;0,-9.81+U265/Diagramme!D$6*1000,-9.81-U265/Diagramme!D$6*1000)</f>
        <v>-8.11801770862235</v>
      </c>
      <c r="Q265" s="26" t="n">
        <f aca="false">Q264+P264*(R265-R264)</f>
        <v>-9.54869720529315</v>
      </c>
      <c r="R265" s="33" t="n">
        <f aca="false">R264+R$229</f>
        <v>3.7</v>
      </c>
      <c r="S265" s="26" t="n">
        <f aca="false">S264+(Q265+Q264)/2*(R265-R264)</f>
        <v>42.6968499998141</v>
      </c>
      <c r="U265" s="32" t="n">
        <f aca="false">(0.601*Diagramme!D$7*(Diagramme!D$5/1000)^2*PI()/4*Q265^2)</f>
        <v>0.186118052051542</v>
      </c>
      <c r="V265" s="26" t="n">
        <f aca="false">IF(W265&lt;0,-9.81+AA265/Diagramme!E$6*1000,-9.81-AA265/Diagramme!E$6*1000)</f>
        <v>-7.1568554229149</v>
      </c>
      <c r="W265" s="26" t="n">
        <f aca="false">W264+V264*(X265-X264)</f>
        <v>-11.9571223580338</v>
      </c>
      <c r="X265" s="33" t="n">
        <f aca="false">X264+X$229</f>
        <v>3.7</v>
      </c>
      <c r="Y265" s="26" t="n">
        <f aca="false">Y264+(W265+W264)/2*(X265-X264)</f>
        <v>25.7483741366682</v>
      </c>
      <c r="AA265" s="32" t="n">
        <f aca="false">(0.601*Diagramme!E$7*(Diagramme!E$5/1000)^2*PI()/4*W265^2)</f>
        <v>0.291845903479362</v>
      </c>
    </row>
    <row r="266" customFormat="false" ht="12.75" hidden="false" customHeight="false" outlineLevel="0" collapsed="false">
      <c r="A266" s="26" t="s">
        <v>19</v>
      </c>
      <c r="B266" s="26" t="n">
        <f aca="false">IF(C266&lt;0,-9.81+I266/Diagramme!B$6*1000,-9.81-I266/Diagramme!B$6*1000)</f>
        <v>-8.68948868780652</v>
      </c>
      <c r="C266" s="26" t="n">
        <f aca="false">C265+B265*(F266-F265)</f>
        <v>-8.77293697764248</v>
      </c>
      <c r="F266" s="33" t="n">
        <f aca="false">F265+F$229</f>
        <v>3.8</v>
      </c>
      <c r="G266" s="26" t="n">
        <f aca="false">G265+(C266+C265)/2*(F266-F265)</f>
        <v>48.751565926284</v>
      </c>
      <c r="I266" s="32" t="n">
        <f aca="false">(0.601*Diagramme!B$7*(Diagramme!B$5/1000)^2*PI()/4*C266^2)</f>
        <v>0.0930024389120591</v>
      </c>
      <c r="J266" s="26" t="n">
        <f aca="false">IF(K266&lt;0,-9.81+O266/Diagramme!C$6*1000,-9.81-O266/Diagramme!C$6*1000)</f>
        <v>-7.72521146185164</v>
      </c>
      <c r="K266" s="26" t="n">
        <f aca="false">K265+J265*(L266-L265)</f>
        <v>-11.9665205840281</v>
      </c>
      <c r="L266" s="33" t="n">
        <f aca="false">L265+L$229</f>
        <v>3.8</v>
      </c>
      <c r="M266" s="26" t="n">
        <f aca="false">M265+(K266+K265)/2*(L266-L265)</f>
        <v>28.3339737183446</v>
      </c>
      <c r="O266" s="32" t="n">
        <f aca="false">(0.601*Diagramme!C$7*(Diagramme!C$5/1000)^2*PI()/4*K266^2)</f>
        <v>0.173037448666314</v>
      </c>
      <c r="P266" s="26" t="n">
        <f aca="false">IF(Q266&lt;0,-9.81+U266/Diagramme!D$6*1000,-9.81-U266/Diagramme!D$6*1000)</f>
        <v>-7.81809365988848</v>
      </c>
      <c r="Q266" s="26" t="n">
        <f aca="false">Q265+P265*(R266-R265)</f>
        <v>-10.3604989761554</v>
      </c>
      <c r="R266" s="33" t="n">
        <f aca="false">R265+R$229</f>
        <v>3.8</v>
      </c>
      <c r="S266" s="26" t="n">
        <f aca="false">S265+(Q266+Q265)/2*(R266-R265)</f>
        <v>41.7013901907417</v>
      </c>
      <c r="U266" s="32" t="n">
        <f aca="false">(0.601*Diagramme!D$7*(Diagramme!D$5/1000)^2*PI()/4*Q266^2)</f>
        <v>0.219109697412268</v>
      </c>
      <c r="V266" s="26" t="n">
        <f aca="false">IF(W266&lt;0,-9.81+AA266/Diagramme!E$6*1000,-9.81-AA266/Diagramme!E$6*1000)</f>
        <v>-6.82974604449244</v>
      </c>
      <c r="W266" s="26" t="n">
        <f aca="false">W265+V265*(X266-X265)</f>
        <v>-12.6728079003253</v>
      </c>
      <c r="X266" s="33" t="n">
        <f aca="false">X265+X$229</f>
        <v>3.8</v>
      </c>
      <c r="Y266" s="26" t="n">
        <f aca="false">Y265+(W266+W265)/2*(X266-X265)</f>
        <v>24.5168776237502</v>
      </c>
      <c r="AA266" s="32" t="n">
        <f aca="false">(0.601*Diagramme!E$7*(Diagramme!E$5/1000)^2*PI()/4*W266^2)</f>
        <v>0.327827935105831</v>
      </c>
    </row>
    <row r="267" customFormat="false" ht="12.75" hidden="false" customHeight="false" outlineLevel="0" collapsed="false">
      <c r="A267" s="26" t="s">
        <v>19</v>
      </c>
      <c r="B267" s="26" t="n">
        <f aca="false">IF(C267&lt;0,-9.81+I267/Diagramme!B$6*1000,-9.81-I267/Diagramme!B$6*1000)</f>
        <v>-8.45652512840141</v>
      </c>
      <c r="C267" s="26" t="n">
        <f aca="false">C266+B266*(F267-F266)</f>
        <v>-9.64188584642313</v>
      </c>
      <c r="F267" s="33" t="n">
        <f aca="false">F266+F$229</f>
        <v>3.9</v>
      </c>
      <c r="G267" s="26" t="n">
        <f aca="false">G266+(C267+C266)/2*(F267-F266)</f>
        <v>47.8308247850807</v>
      </c>
      <c r="I267" s="32" t="n">
        <f aca="false">(0.601*Diagramme!B$7*(Diagramme!B$5/1000)^2*PI()/4*C267^2)</f>
        <v>0.112338414342683</v>
      </c>
      <c r="J267" s="26" t="n">
        <f aca="false">IF(K267&lt;0,-9.81+O267/Diagramme!C$6*1000,-9.81-O267/Diagramme!C$6*1000)</f>
        <v>-7.44734806178406</v>
      </c>
      <c r="K267" s="26" t="n">
        <f aca="false">K266+J266*(L267-L266)</f>
        <v>-12.7390417302132</v>
      </c>
      <c r="L267" s="33" t="n">
        <f aca="false">L266+L$229</f>
        <v>3.9</v>
      </c>
      <c r="M267" s="26" t="n">
        <f aca="false">M266+(K267+K266)/2*(L267-L266)</f>
        <v>27.0986956026325</v>
      </c>
      <c r="O267" s="32" t="n">
        <f aca="false">(0.601*Diagramme!C$7*(Diagramme!C$5/1000)^2*PI()/4*K267^2)</f>
        <v>0.196100110871923</v>
      </c>
      <c r="P267" s="26" t="n">
        <f aca="false">IF(Q267&lt;0,-9.81+U267/Diagramme!D$6*1000,-9.81-U267/Diagramme!D$6*1000)</f>
        <v>-7.50613029080677</v>
      </c>
      <c r="Q267" s="26" t="n">
        <f aca="false">Q266+P266*(R267-R266)</f>
        <v>-11.1423083421442</v>
      </c>
      <c r="R267" s="33" t="n">
        <f aca="false">R266+R$229</f>
        <v>3.9</v>
      </c>
      <c r="S267" s="26" t="n">
        <f aca="false">S266+(Q267+Q266)/2*(R267-R266)</f>
        <v>40.6262498248267</v>
      </c>
      <c r="U267" s="32" t="n">
        <f aca="false">(0.601*Diagramme!D$7*(Diagramme!D$5/1000)^2*PI()/4*Q267^2)</f>
        <v>0.253425668011255</v>
      </c>
      <c r="V267" s="26" t="n">
        <f aca="false">IF(W267&lt;0,-9.81+AA267/Diagramme!E$6*1000,-9.81-AA267/Diagramme!E$6*1000)</f>
        <v>-6.49986088821458</v>
      </c>
      <c r="W267" s="26" t="n">
        <f aca="false">W266+V266*(X267-X266)</f>
        <v>-13.3557825047746</v>
      </c>
      <c r="X267" s="33" t="n">
        <f aca="false">X266+X$229</f>
        <v>3.9</v>
      </c>
      <c r="Y267" s="26" t="n">
        <f aca="false">Y266+(W267+W266)/2*(X267-X266)</f>
        <v>23.2154481034953</v>
      </c>
      <c r="AA267" s="32" t="n">
        <f aca="false">(0.601*Diagramme!E$7*(Diagramme!E$5/1000)^2*PI()/4*W267^2)</f>
        <v>0.364115302296396</v>
      </c>
    </row>
    <row r="268" customFormat="false" ht="12.75" hidden="false" customHeight="false" outlineLevel="0" collapsed="false">
      <c r="A268" s="26" t="s">
        <v>19</v>
      </c>
      <c r="B268" s="26" t="n">
        <f aca="false">IF(C268&lt;0,-9.81+I268/Diagramme!B$6*1000,-9.81-I268/Diagramme!B$6*1000)</f>
        <v>-8.20869761335764</v>
      </c>
      <c r="C268" s="26" t="n">
        <f aca="false">C267+B267*(F268-F267)</f>
        <v>-10.4875383592633</v>
      </c>
      <c r="F268" s="33" t="n">
        <f aca="false">F267+F$229</f>
        <v>4</v>
      </c>
      <c r="G268" s="26" t="n">
        <f aca="false">G267+(C268+C267)/2*(F268-F267)</f>
        <v>46.8243535747964</v>
      </c>
      <c r="I268" s="32" t="n">
        <f aca="false">(0.601*Diagramme!B$7*(Diagramme!B$5/1000)^2*PI()/4*C268^2)</f>
        <v>0.132908098091316</v>
      </c>
      <c r="J268" s="26" t="n">
        <f aca="false">IF(K268&lt;0,-9.81+O268/Diagramme!C$6*1000,-9.81-O268/Diagramme!C$6*1000)</f>
        <v>-7.16302817134501</v>
      </c>
      <c r="K268" s="26" t="n">
        <f aca="false">K267+J267*(L268-L267)</f>
        <v>-13.4837765363916</v>
      </c>
      <c r="L268" s="33" t="n">
        <f aca="false">L267+L$229</f>
        <v>4</v>
      </c>
      <c r="M268" s="26" t="n">
        <f aca="false">M267+(K268+K267)/2*(L268-L267)</f>
        <v>25.7875546893023</v>
      </c>
      <c r="O268" s="32" t="n">
        <f aca="false">(0.601*Diagramme!C$7*(Diagramme!C$5/1000)^2*PI()/4*K268^2)</f>
        <v>0.219698661778364</v>
      </c>
      <c r="P268" s="26" t="n">
        <f aca="false">IF(Q268&lt;0,-9.81+U268/Diagramme!D$6*1000,-9.81-U268/Diagramme!D$6*1000)</f>
        <v>-7.18526982048871</v>
      </c>
      <c r="Q268" s="26" t="n">
        <f aca="false">Q267+P267*(R268-R267)</f>
        <v>-11.8929213712249</v>
      </c>
      <c r="R268" s="33" t="n">
        <f aca="false">R267+R$229</f>
        <v>4</v>
      </c>
      <c r="S268" s="26" t="n">
        <f aca="false">S267+(Q268+Q267)/2*(R268-R267)</f>
        <v>39.4744883391582</v>
      </c>
      <c r="U268" s="32" t="n">
        <f aca="false">(0.601*Diagramme!D$7*(Diagramme!D$5/1000)^2*PI()/4*Q268^2)</f>
        <v>0.288720319746242</v>
      </c>
      <c r="V268" s="26" t="n">
        <f aca="false">IF(W268&lt;0,-9.81+AA268/Diagramme!E$6*1000,-9.81-AA268/Diagramme!E$6*1000)</f>
        <v>-6.16983170470054</v>
      </c>
      <c r="W268" s="26" t="n">
        <f aca="false">W267+V267*(X268-X267)</f>
        <v>-14.005768593596</v>
      </c>
      <c r="X268" s="33" t="n">
        <f aca="false">X267+X$229</f>
        <v>4</v>
      </c>
      <c r="Y268" s="26" t="n">
        <f aca="false">Y267+(W268+W267)/2*(X268-X267)</f>
        <v>21.8473705485767</v>
      </c>
      <c r="AA268" s="32" t="n">
        <f aca="false">(0.601*Diagramme!E$7*(Diagramme!E$5/1000)^2*PI()/4*W268^2)</f>
        <v>0.40041851248294</v>
      </c>
    </row>
    <row r="269" customFormat="false" ht="12.75" hidden="false" customHeight="false" outlineLevel="0" collapsed="false">
      <c r="A269" s="26" t="s">
        <v>19</v>
      </c>
      <c r="B269" s="26" t="n">
        <f aca="false">IF(C269&lt;0,-9.81+I269/Diagramme!B$6*1000,-9.81-I269/Diagramme!B$6*1000)</f>
        <v>-7.94821651359207</v>
      </c>
      <c r="C269" s="26" t="n">
        <f aca="false">C268+B268*(F269-F268)</f>
        <v>-11.308408120599</v>
      </c>
      <c r="F269" s="33" t="n">
        <f aca="false">F268+F$229</f>
        <v>4.1</v>
      </c>
      <c r="G269" s="26" t="n">
        <f aca="false">G268+(C269+C268)/2*(F269-F268)</f>
        <v>45.7345562508033</v>
      </c>
      <c r="I269" s="32" t="n">
        <f aca="false">(0.601*Diagramme!B$7*(Diagramme!B$5/1000)^2*PI()/4*C269^2)</f>
        <v>0.154528029371858</v>
      </c>
      <c r="J269" s="26" t="n">
        <f aca="false">IF(K269&lt;0,-9.81+O269/Diagramme!C$6*1000,-9.81-O269/Diagramme!C$6*1000)</f>
        <v>-6.87432638883412</v>
      </c>
      <c r="K269" s="26" t="n">
        <f aca="false">K268+J268*(L269-L268)</f>
        <v>-14.2000793535261</v>
      </c>
      <c r="L269" s="33" t="n">
        <f aca="false">L268+L$229</f>
        <v>4.1</v>
      </c>
      <c r="M269" s="26" t="n">
        <f aca="false">M268+(K269+K268)/2*(L269-L268)</f>
        <v>24.4033618948064</v>
      </c>
      <c r="O269" s="32" t="n">
        <f aca="false">(0.601*Diagramme!C$7*(Diagramme!C$5/1000)^2*PI()/4*K269^2)</f>
        <v>0.243660909726768</v>
      </c>
      <c r="P269" s="26" t="n">
        <f aca="false">IF(Q269&lt;0,-9.81+U269/Diagramme!D$6*1000,-9.81-U269/Diagramme!D$6*1000)</f>
        <v>-6.85853592735801</v>
      </c>
      <c r="Q269" s="26" t="n">
        <f aca="false">Q268+P268*(R269-R268)</f>
        <v>-12.6114483532738</v>
      </c>
      <c r="R269" s="33" t="n">
        <f aca="false">R268+R$229</f>
        <v>4.1</v>
      </c>
      <c r="S269" s="26" t="n">
        <f aca="false">S268+(Q269+Q268)/2*(R269-R268)</f>
        <v>38.2492698529333</v>
      </c>
      <c r="U269" s="32" t="n">
        <f aca="false">(0.601*Diagramme!D$7*(Diagramme!D$5/1000)^2*PI()/4*Q269^2)</f>
        <v>0.324661047990618</v>
      </c>
      <c r="V269" s="26" t="n">
        <f aca="false">IF(W269&lt;0,-9.81+AA269/Diagramme!E$6*1000,-9.81-AA269/Diagramme!E$6*1000)</f>
        <v>-5.84205371300034</v>
      </c>
      <c r="W269" s="26" t="n">
        <f aca="false">W268+V268*(X269-X268)</f>
        <v>-14.6227517640661</v>
      </c>
      <c r="X269" s="33" t="n">
        <f aca="false">X268+X$229</f>
        <v>4.1</v>
      </c>
      <c r="Y269" s="26" t="n">
        <f aca="false">Y268+(W269+W268)/2*(X269-X268)</f>
        <v>20.4159445306936</v>
      </c>
      <c r="AA269" s="32" t="n">
        <f aca="false">(0.601*Diagramme!E$7*(Diagramme!E$5/1000)^2*PI()/4*W269^2)</f>
        <v>0.436474091569963</v>
      </c>
    </row>
    <row r="270" customFormat="false" ht="12.75" hidden="false" customHeight="false" outlineLevel="0" collapsed="false">
      <c r="A270" s="26" t="s">
        <v>19</v>
      </c>
      <c r="B270" s="26" t="n">
        <f aca="false">IF(C270&lt;0,-9.81+I270/Diagramme!B$6*1000,-9.81-I270/Diagramme!B$6*1000)</f>
        <v>-7.67730484350394</v>
      </c>
      <c r="C270" s="26" t="n">
        <f aca="false">C269+B269*(F270-F269)</f>
        <v>-12.1032297719582</v>
      </c>
      <c r="F270" s="33" t="n">
        <f aca="false">F269+F$229</f>
        <v>4.2</v>
      </c>
      <c r="G270" s="26" t="n">
        <f aca="false">G269+(C270+C269)/2*(F270-F269)</f>
        <v>44.5639743561754</v>
      </c>
      <c r="I270" s="32" t="n">
        <f aca="false">(0.601*Diagramme!B$7*(Diagramme!B$5/1000)^2*PI()/4*C270^2)</f>
        <v>0.177013697989173</v>
      </c>
      <c r="J270" s="26" t="n">
        <f aca="false">IF(K270&lt;0,-9.81+O270/Diagramme!C$6*1000,-9.81-O270/Diagramme!C$6*1000)</f>
        <v>-6.5832116896106</v>
      </c>
      <c r="K270" s="26" t="n">
        <f aca="false">K269+J269*(L270-L269)</f>
        <v>-14.8875119924096</v>
      </c>
      <c r="L270" s="33" t="n">
        <f aca="false">L269+L$229</f>
        <v>4.2</v>
      </c>
      <c r="M270" s="26" t="n">
        <f aca="false">M269+(K270+K269)/2*(L270-L269)</f>
        <v>22.9489823275096</v>
      </c>
      <c r="O270" s="32" t="n">
        <f aca="false">(0.601*Diagramme!C$7*(Diagramme!C$5/1000)^2*PI()/4*K270^2)</f>
        <v>0.26782342976232</v>
      </c>
      <c r="P270" s="26" t="n">
        <f aca="false">IF(Q270&lt;0,-9.81+U270/Diagramme!D$6*1000,-9.81-U270/Diagramme!D$6*1000)</f>
        <v>-6.52878543471844</v>
      </c>
      <c r="Q270" s="26" t="n">
        <f aca="false">Q269+P269*(R270-R269)</f>
        <v>-13.2973019460096</v>
      </c>
      <c r="R270" s="33" t="n">
        <f aca="false">R269+R$229</f>
        <v>4.2</v>
      </c>
      <c r="S270" s="26" t="n">
        <f aca="false">S269+(Q270+Q269)/2*(R270-R269)</f>
        <v>36.9538323379691</v>
      </c>
      <c r="U270" s="32" t="n">
        <f aca="false">(0.601*Diagramme!D$7*(Diagramme!D$5/1000)^2*PI()/4*Q270^2)</f>
        <v>0.360933602180972</v>
      </c>
      <c r="V270" s="26" t="n">
        <f aca="false">IF(W270&lt;0,-9.81+AA270/Diagramme!E$6*1000,-9.81-AA270/Diagramme!E$6*1000)</f>
        <v>-5.51866703094172</v>
      </c>
      <c r="W270" s="26" t="n">
        <f aca="false">W269+V269*(X270-X269)</f>
        <v>-15.2069571353661</v>
      </c>
      <c r="X270" s="33" t="n">
        <f aca="false">X269+X$229</f>
        <v>4.2</v>
      </c>
      <c r="Y270" s="26" t="n">
        <f aca="false">Y269+(W270+W269)/2*(X270-X269)</f>
        <v>18.924459085722</v>
      </c>
      <c r="AA270" s="32" t="n">
        <f aca="false">(0.601*Diagramme!E$7*(Diagramme!E$5/1000)^2*PI()/4*W270^2)</f>
        <v>0.472046626596411</v>
      </c>
    </row>
    <row r="271" customFormat="false" ht="12.75" hidden="false" customHeight="false" outlineLevel="0" collapsed="false">
      <c r="A271" s="26" t="s">
        <v>19</v>
      </c>
      <c r="B271" s="26" t="n">
        <f aca="false">IF(C271&lt;0,-9.81+I271/Diagramme!B$6*1000,-9.81-I271/Diagramme!B$6*1000)</f>
        <v>-7.39816204781176</v>
      </c>
      <c r="C271" s="26" t="n">
        <f aca="false">C270+B270*(F271-F270)</f>
        <v>-12.8709602563086</v>
      </c>
      <c r="F271" s="33" t="n">
        <f aca="false">F270+F$229</f>
        <v>4.3</v>
      </c>
      <c r="G271" s="26" t="n">
        <f aca="false">G270+(C271+C270)/2*(F271-F270)</f>
        <v>43.3152648547621</v>
      </c>
      <c r="I271" s="32" t="n">
        <f aca="false">(0.601*Diagramme!B$7*(Diagramme!B$5/1000)^2*PI()/4*C271^2)</f>
        <v>0.200182550031624</v>
      </c>
      <c r="J271" s="26" t="n">
        <f aca="false">IF(K271&lt;0,-9.81+O271/Diagramme!C$6*1000,-9.81-O271/Diagramme!C$6*1000)</f>
        <v>-6.29152692983447</v>
      </c>
      <c r="K271" s="26" t="n">
        <f aca="false">K270+J270*(L271-L270)</f>
        <v>-15.5458331613706</v>
      </c>
      <c r="L271" s="33" t="n">
        <f aca="false">L270+L$229</f>
        <v>4.3</v>
      </c>
      <c r="M271" s="26" t="n">
        <f aca="false">M270+(K271+K270)/2*(L271-L270)</f>
        <v>21.4273150698206</v>
      </c>
      <c r="O271" s="32" t="n">
        <f aca="false">(0.601*Diagramme!C$7*(Diagramme!C$5/1000)^2*PI()/4*K271^2)</f>
        <v>0.292033264823739</v>
      </c>
      <c r="P271" s="26" t="n">
        <f aca="false">IF(Q271&lt;0,-9.81+U271/Diagramme!D$6*1000,-9.81-U271/Diagramme!D$6*1000)</f>
        <v>-6.19866960743738</v>
      </c>
      <c r="Q271" s="26" t="n">
        <f aca="false">Q270+P270*(R271-R270)</f>
        <v>-13.9501804894814</v>
      </c>
      <c r="R271" s="33" t="n">
        <f aca="false">R270+R$229</f>
        <v>4.3</v>
      </c>
      <c r="S271" s="26" t="n">
        <f aca="false">S270+(Q271+Q270)/2*(R271-R270)</f>
        <v>35.5914582161946</v>
      </c>
      <c r="U271" s="32" t="n">
        <f aca="false">(0.601*Diagramme!D$7*(Diagramme!D$5/1000)^2*PI()/4*Q271^2)</f>
        <v>0.397246343181889</v>
      </c>
      <c r="V271" s="26" t="n">
        <f aca="false">IF(W271&lt;0,-9.81+AA271/Diagramme!E$6*1000,-9.81-AA271/Diagramme!E$6*1000)</f>
        <v>-5.2015469096183</v>
      </c>
      <c r="W271" s="26" t="n">
        <f aca="false">W270+V270*(X271-X270)</f>
        <v>-15.7588238384603</v>
      </c>
      <c r="X271" s="33" t="n">
        <f aca="false">X270+X$229</f>
        <v>4.3</v>
      </c>
      <c r="Y271" s="26" t="n">
        <f aca="false">Y270+(W271+W270)/2*(X271-X270)</f>
        <v>17.3761700370307</v>
      </c>
      <c r="AA271" s="32" t="n">
        <f aca="false">(0.601*Diagramme!E$7*(Diagramme!E$5/1000)^2*PI()/4*W271^2)</f>
        <v>0.506929839941987</v>
      </c>
    </row>
    <row r="272" customFormat="false" ht="12.75" hidden="false" customHeight="false" outlineLevel="0" collapsed="false">
      <c r="A272" s="26" t="s">
        <v>19</v>
      </c>
      <c r="B272" s="26" t="n">
        <f aca="false">IF(C272&lt;0,-9.81+I272/Diagramme!B$6*1000,-9.81-I272/Diagramme!B$6*1000)</f>
        <v>-7.11293117586728</v>
      </c>
      <c r="C272" s="26" t="n">
        <f aca="false">C271+B271*(F272-F271)</f>
        <v>-13.6107764610898</v>
      </c>
      <c r="F272" s="33" t="n">
        <f aca="false">F271+F$229</f>
        <v>4.4</v>
      </c>
      <c r="G272" s="26" t="n">
        <f aca="false">G271+(C272+C271)/2*(F272-F271)</f>
        <v>41.9911780188922</v>
      </c>
      <c r="I272" s="32" t="n">
        <f aca="false">(0.601*Diagramme!B$7*(Diagramme!B$5/1000)^2*PI()/4*C272^2)</f>
        <v>0.223856712403016</v>
      </c>
      <c r="J272" s="26" t="n">
        <f aca="false">IF(K272&lt;0,-9.81+O272/Diagramme!C$6*1000,-9.81-O272/Diagramme!C$6*1000)</f>
        <v>-6.00097305054817</v>
      </c>
      <c r="K272" s="26" t="n">
        <f aca="false">K271+J271*(L272-L271)</f>
        <v>-16.1749858543541</v>
      </c>
      <c r="L272" s="33" t="n">
        <f aca="false">L271+L$229</f>
        <v>4.4</v>
      </c>
      <c r="M272" s="26" t="n">
        <f aca="false">M271+(K272+K271)/2*(L272-L271)</f>
        <v>19.8412741190344</v>
      </c>
      <c r="O272" s="32" t="n">
        <f aca="false">(0.601*Diagramme!C$7*(Diagramme!C$5/1000)^2*PI()/4*K272^2)</f>
        <v>0.316149236804502</v>
      </c>
      <c r="P272" s="26" t="n">
        <f aca="false">IF(Q272&lt;0,-9.81+U272/Diagramme!D$6*1000,-9.81-U272/Diagramme!D$6*1000)</f>
        <v>-5.87060524876117</v>
      </c>
      <c r="Q272" s="26" t="n">
        <f aca="false">Q271+P271*(R272-R271)</f>
        <v>-14.5700474502252</v>
      </c>
      <c r="R272" s="33" t="n">
        <f aca="false">R271+R$229</f>
        <v>4.4</v>
      </c>
      <c r="S272" s="26" t="n">
        <f aca="false">S271+(Q272+Q271)/2*(R272-R271)</f>
        <v>34.1654468192093</v>
      </c>
      <c r="U272" s="32" t="n">
        <f aca="false">(0.601*Diagramme!D$7*(Diagramme!D$5/1000)^2*PI()/4*Q272^2)</f>
        <v>0.433333422636272</v>
      </c>
      <c r="V272" s="26" t="n">
        <f aca="false">IF(W272&lt;0,-9.81+AA272/Diagramme!E$6*1000,-9.81-AA272/Diagramme!E$6*1000)</f>
        <v>-4.89230182371048</v>
      </c>
      <c r="W272" s="26" t="n">
        <f aca="false">W271+V271*(X272-X271)</f>
        <v>-16.2789785294221</v>
      </c>
      <c r="X272" s="33" t="n">
        <f aca="false">X271+X$229</f>
        <v>4.4</v>
      </c>
      <c r="Y272" s="26" t="n">
        <f aca="false">Y271+(W272+W271)/2*(X272-X271)</f>
        <v>15.7742799186366</v>
      </c>
      <c r="AA272" s="32" t="n">
        <f aca="false">(0.601*Diagramme!E$7*(Diagramme!E$5/1000)^2*PI()/4*W272^2)</f>
        <v>0.540946799391847</v>
      </c>
    </row>
    <row r="273" customFormat="false" ht="12.75" hidden="false" customHeight="false" outlineLevel="0" collapsed="false">
      <c r="A273" s="26" t="s">
        <v>19</v>
      </c>
      <c r="B273" s="26" t="n">
        <f aca="false">IF(C273&lt;0,-9.81+I273/Diagramme!B$6*1000,-9.81-I273/Diagramme!B$6*1000)</f>
        <v>-6.82367008448965</v>
      </c>
      <c r="C273" s="26" t="n">
        <f aca="false">C272+B272*(F273-F272)</f>
        <v>-14.3220695786765</v>
      </c>
      <c r="F273" s="33" t="n">
        <f aca="false">F272+F$229</f>
        <v>4.5</v>
      </c>
      <c r="G273" s="26" t="n">
        <f aca="false">G272+(C273+C272)/2*(F273-F272)</f>
        <v>40.5945357169039</v>
      </c>
      <c r="I273" s="32" t="n">
        <f aca="false">(0.601*Diagramme!B$7*(Diagramme!B$5/1000)^2*PI()/4*C273^2)</f>
        <v>0.247865382987359</v>
      </c>
      <c r="J273" s="26" t="n">
        <f aca="false">IF(K273&lt;0,-9.81+O273/Diagramme!C$6*1000,-9.81-O273/Diagramme!C$6*1000)</f>
        <v>-5.71309786474175</v>
      </c>
      <c r="K273" s="26" t="n">
        <f aca="false">K272+J272*(L273-L272)</f>
        <v>-16.7750831594089</v>
      </c>
      <c r="L273" s="33" t="n">
        <f aca="false">L272+L$229</f>
        <v>4.5</v>
      </c>
      <c r="M273" s="26" t="n">
        <f aca="false">M272+(K273+K272)/2*(L273-L272)</f>
        <v>18.1937706683463</v>
      </c>
      <c r="O273" s="32" t="n">
        <f aca="false">(0.601*Diagramme!C$7*(Diagramme!C$5/1000)^2*PI()/4*K273^2)</f>
        <v>0.340042877226435</v>
      </c>
      <c r="P273" s="26" t="n">
        <f aca="false">IF(Q273&lt;0,-9.81+U273/Diagramme!D$6*1000,-9.81-U273/Diagramme!D$6*1000)</f>
        <v>-5.54675532288706</v>
      </c>
      <c r="Q273" s="26" t="n">
        <f aca="false">Q272+P272*(R273-R272)</f>
        <v>-15.1571079751013</v>
      </c>
      <c r="R273" s="33" t="n">
        <f aca="false">R272+R$229</f>
        <v>4.5</v>
      </c>
      <c r="S273" s="26" t="n">
        <f aca="false">S272+(Q273+Q272)/2*(R273-R272)</f>
        <v>32.679089047943</v>
      </c>
      <c r="U273" s="32" t="n">
        <f aca="false">(0.601*Diagramme!D$7*(Diagramme!D$5/1000)^2*PI()/4*Q273^2)</f>
        <v>0.468956914482424</v>
      </c>
      <c r="V273" s="26" t="n">
        <f aca="false">IF(W273&lt;0,-9.81+AA273/Diagramme!E$6*1000,-9.81-AA273/Diagramme!E$6*1000)</f>
        <v>-4.59227829606066</v>
      </c>
      <c r="W273" s="26" t="n">
        <f aca="false">W272+V272*(X273-X272)</f>
        <v>-16.7682087117931</v>
      </c>
      <c r="X273" s="33" t="n">
        <f aca="false">X272+X$229</f>
        <v>4.5</v>
      </c>
      <c r="Y273" s="26" t="n">
        <f aca="false">Y272+(W273+W272)/2*(X273-X272)</f>
        <v>14.1219205565758</v>
      </c>
      <c r="AA273" s="32" t="n">
        <f aca="false">(0.601*Diagramme!E$7*(Diagramme!E$5/1000)^2*PI()/4*W273^2)</f>
        <v>0.573949387433327</v>
      </c>
    </row>
    <row r="274" customFormat="false" ht="12.75" hidden="false" customHeight="false" outlineLevel="0" collapsed="false">
      <c r="A274" s="26" t="s">
        <v>19</v>
      </c>
      <c r="B274" s="26" t="n">
        <f aca="false">IF(C274&lt;0,-9.81+I274/Diagramme!B$6*1000,-9.81-I274/Diagramme!B$6*1000)</f>
        <v>-6.53232709416462</v>
      </c>
      <c r="C274" s="26" t="n">
        <f aca="false">C273+B273*(F274-F273)</f>
        <v>-15.0044365871255</v>
      </c>
      <c r="F274" s="33" t="n">
        <f aca="false">F273+F$229</f>
        <v>4.6</v>
      </c>
      <c r="G274" s="26" t="n">
        <f aca="false">G273+(C274+C273)/2*(F274-F273)</f>
        <v>39.1282104086138</v>
      </c>
      <c r="I274" s="32" t="n">
        <f aca="false">(0.601*Diagramme!B$7*(Diagramme!B$5/1000)^2*PI()/4*C274^2)</f>
        <v>0.272046851184337</v>
      </c>
      <c r="J274" s="26" t="n">
        <f aca="false">IF(K274&lt;0,-9.81+O274/Diagramme!C$6*1000,-9.81-O274/Diagramme!C$6*1000)</f>
        <v>-5.42928916730816</v>
      </c>
      <c r="K274" s="26" t="n">
        <f aca="false">K273+J273*(L274-L273)</f>
        <v>-17.346392945883</v>
      </c>
      <c r="L274" s="33" t="n">
        <f aca="false">L273+L$229</f>
        <v>4.6</v>
      </c>
      <c r="M274" s="26" t="n">
        <f aca="false">M273+(K274+K273)/2*(L274-L273)</f>
        <v>16.4876968630817</v>
      </c>
      <c r="O274" s="32" t="n">
        <f aca="false">(0.601*Diagramme!C$7*(Diagramme!C$5/1000)^2*PI()/4*K274^2)</f>
        <v>0.363598999113423</v>
      </c>
      <c r="P274" s="26" t="n">
        <f aca="false">IF(Q274&lt;0,-9.81+U274/Diagramme!D$6*1000,-9.81-U274/Diagramme!D$6*1000)</f>
        <v>-5.22901845327962</v>
      </c>
      <c r="Q274" s="26" t="n">
        <f aca="false">Q273+P273*(R274-R273)</f>
        <v>-15.71178350739</v>
      </c>
      <c r="R274" s="33" t="n">
        <f aca="false">R273+R$229</f>
        <v>4.6</v>
      </c>
      <c r="S274" s="26" t="n">
        <f aca="false">S273+(Q274+Q273)/2*(R274-R273)</f>
        <v>31.1356444738184</v>
      </c>
      <c r="U274" s="32" t="n">
        <f aca="false">(0.601*Diagramme!D$7*(Diagramme!D$5/1000)^2*PI()/4*Q274^2)</f>
        <v>0.503907970139242</v>
      </c>
      <c r="V274" s="26" t="n">
        <f aca="false">IF(W274&lt;0,-9.81+AA274/Diagramme!E$6*1000,-9.81-AA274/Diagramme!E$6*1000)</f>
        <v>-4.30257125052437</v>
      </c>
      <c r="W274" s="26" t="n">
        <f aca="false">W273+V273*(X274-X273)</f>
        <v>-17.2274365413992</v>
      </c>
      <c r="X274" s="33" t="n">
        <f aca="false">X273+X$229</f>
        <v>4.6</v>
      </c>
      <c r="Y274" s="26" t="n">
        <f aca="false">Y273+(W274+W273)/2*(X274-X273)</f>
        <v>12.4221382939162</v>
      </c>
      <c r="AA274" s="32" t="n">
        <f aca="false">(0.601*Diagramme!E$7*(Diagramme!E$5/1000)^2*PI()/4*W274^2)</f>
        <v>0.605817162442319</v>
      </c>
    </row>
    <row r="275" customFormat="false" ht="12.75" hidden="false" customHeight="false" outlineLevel="0" collapsed="false">
      <c r="A275" s="26" t="s">
        <v>19</v>
      </c>
      <c r="B275" s="26" t="n">
        <f aca="false">IF(C275&lt;0,-9.81+I275/Diagramme!B$6*1000,-9.81-I275/Diagramme!B$6*1000)</f>
        <v>-6.24072131387377</v>
      </c>
      <c r="C275" s="26" t="n">
        <f aca="false">C274+B274*(F275-F274)</f>
        <v>-15.6576692965419</v>
      </c>
      <c r="F275" s="33" t="n">
        <f aca="false">F274+F$229</f>
        <v>4.7</v>
      </c>
      <c r="G275" s="26" t="n">
        <f aca="false">G274+(C275+C274)/2*(F275-F274)</f>
        <v>37.5951051144304</v>
      </c>
      <c r="I275" s="32" t="n">
        <f aca="false">(0.601*Diagramme!B$7*(Diagramme!B$5/1000)^2*PI()/4*C275^2)</f>
        <v>0.296250130948477</v>
      </c>
      <c r="J275" s="26" t="n">
        <f aca="false">IF(K275&lt;0,-9.81+O275/Diagramme!C$6*1000,-9.81-O275/Diagramme!C$6*1000)</f>
        <v>-5.15077179727258</v>
      </c>
      <c r="K275" s="26" t="n">
        <f aca="false">K274+J274*(L275-L274)</f>
        <v>-17.8893218626139</v>
      </c>
      <c r="L275" s="33" t="n">
        <f aca="false">L274+L$229</f>
        <v>4.7</v>
      </c>
      <c r="M275" s="26" t="n">
        <f aca="false">M274+(K275+K274)/2*(L275-L274)</f>
        <v>14.7259111226568</v>
      </c>
      <c r="O275" s="32" t="n">
        <f aca="false">(0.601*Diagramme!C$7*(Diagramme!C$5/1000)^2*PI()/4*K275^2)</f>
        <v>0.386715940826376</v>
      </c>
      <c r="P275" s="26" t="n">
        <f aca="false">IF(Q275&lt;0,-9.81+U275/Diagramme!D$6*1000,-9.81-U275/Diagramme!D$6*1000)</f>
        <v>-4.91902636813111</v>
      </c>
      <c r="Q275" s="26" t="n">
        <f aca="false">Q274+P274*(R275-R274)</f>
        <v>-16.2346853527179</v>
      </c>
      <c r="R275" s="33" t="n">
        <f aca="false">R274+R$229</f>
        <v>4.7</v>
      </c>
      <c r="S275" s="26" t="n">
        <f aca="false">S274+(Q275+Q274)/2*(R275-R274)</f>
        <v>29.538321030813</v>
      </c>
      <c r="U275" s="32" t="n">
        <f aca="false">(0.601*Diagramme!D$7*(Diagramme!D$5/1000)^2*PI()/4*Q275^2)</f>
        <v>0.538007099505578</v>
      </c>
      <c r="V275" s="26" t="n">
        <f aca="false">IF(W275&lt;0,-9.81+AA275/Diagramme!E$6*1000,-9.81-AA275/Diagramme!E$6*1000)</f>
        <v>-4.02403867888714</v>
      </c>
      <c r="W275" s="26" t="n">
        <f aca="false">W274+V274*(X275-X274)</f>
        <v>-17.6576936664516</v>
      </c>
      <c r="X275" s="33" t="n">
        <f aca="false">X274+X$229</f>
        <v>4.7</v>
      </c>
      <c r="Y275" s="26" t="n">
        <f aca="false">Y274+(W275+W274)/2*(X275-X274)</f>
        <v>10.6778817835237</v>
      </c>
      <c r="AA275" s="32" t="n">
        <f aca="false">(0.601*Diagramme!E$7*(Diagramme!E$5/1000)^2*PI()/4*W275^2)</f>
        <v>0.636455745322415</v>
      </c>
    </row>
    <row r="276" customFormat="false" ht="12.75" hidden="false" customHeight="false" outlineLevel="0" collapsed="false">
      <c r="A276" s="26" t="s">
        <v>19</v>
      </c>
      <c r="B276" s="26" t="n">
        <f aca="false">IF(C276&lt;0,-9.81+I276/Diagramme!B$6*1000,-9.81-I276/Diagramme!B$6*1000)</f>
        <v>-5.95052765741626</v>
      </c>
      <c r="C276" s="26" t="n">
        <f aca="false">C275+B275*(F276-F275)</f>
        <v>-16.2817414279293</v>
      </c>
      <c r="F276" s="33" t="n">
        <f aca="false">F275+F$229</f>
        <v>4.8</v>
      </c>
      <c r="G276" s="26" t="n">
        <f aca="false">G275+(C276+C275)/2*(F276-F275)</f>
        <v>35.9981345782069</v>
      </c>
      <c r="I276" s="32" t="n">
        <f aca="false">(0.601*Diagramme!B$7*(Diagramme!B$5/1000)^2*PI()/4*C276^2)</f>
        <v>0.32033620443445</v>
      </c>
      <c r="J276" s="26" t="n">
        <f aca="false">IF(K276&lt;0,-9.81+O276/Diagramme!C$6*1000,-9.81-O276/Diagramme!C$6*1000)</f>
        <v>-4.87860820370353</v>
      </c>
      <c r="K276" s="26" t="n">
        <f aca="false">K275+J275*(L276-L275)</f>
        <v>-18.4043990423411</v>
      </c>
      <c r="L276" s="33" t="n">
        <f aca="false">L275+L$229</f>
        <v>4.8</v>
      </c>
      <c r="M276" s="26" t="n">
        <f aca="false">M275+(K276+K275)/2*(L276-L275)</f>
        <v>12.9112250774091</v>
      </c>
      <c r="O276" s="32" t="n">
        <f aca="false">(0.601*Diagramme!C$7*(Diagramme!C$5/1000)^2*PI()/4*K276^2)</f>
        <v>0.409305519092607</v>
      </c>
      <c r="P276" s="26" t="n">
        <f aca="false">IF(Q276&lt;0,-9.81+U276/Diagramme!D$6*1000,-9.81-U276/Diagramme!D$6*1000)</f>
        <v>-4.61814818285423</v>
      </c>
      <c r="Q276" s="26" t="n">
        <f aca="false">Q275+P275*(R276-R275)</f>
        <v>-16.726587989531</v>
      </c>
      <c r="R276" s="33" t="n">
        <f aca="false">R275+R$229</f>
        <v>4.8</v>
      </c>
      <c r="S276" s="26" t="n">
        <f aca="false">S275+(Q276+Q275)/2*(R276-R275)</f>
        <v>27.8902573637006</v>
      </c>
      <c r="U276" s="32" t="n">
        <f aca="false">(0.601*Diagramme!D$7*(Diagramme!D$5/1000)^2*PI()/4*Q276^2)</f>
        <v>0.571103699886035</v>
      </c>
      <c r="V276" s="26" t="n">
        <f aca="false">IF(W276&lt;0,-9.81+AA276/Diagramme!E$6*1000,-9.81-AA276/Diagramme!E$6*1000)</f>
        <v>-3.75731946020135</v>
      </c>
      <c r="W276" s="26" t="n">
        <f aca="false">W275+V275*(X276-X275)</f>
        <v>-18.0600975343404</v>
      </c>
      <c r="X276" s="33" t="n">
        <f aca="false">X275+X$229</f>
        <v>4.8</v>
      </c>
      <c r="Y276" s="26" t="n">
        <f aca="false">Y275+(W276+W275)/2*(X276-X275)</f>
        <v>8.89199222348411</v>
      </c>
      <c r="AA276" s="32" t="n">
        <f aca="false">(0.601*Diagramme!E$7*(Diagramme!E$5/1000)^2*PI()/4*W276^2)</f>
        <v>0.665794859377851</v>
      </c>
    </row>
    <row r="277" customFormat="false" ht="12.75" hidden="false" customHeight="false" outlineLevel="0" collapsed="false">
      <c r="A277" s="26" t="s">
        <v>19</v>
      </c>
      <c r="B277" s="26" t="n">
        <f aca="false">IF(C277&lt;0,-9.81+I277/Diagramme!B$6*1000,-9.81-I277/Diagramme!B$6*1000)</f>
        <v>-5.66326640673839</v>
      </c>
      <c r="C277" s="26" t="n">
        <f aca="false">C276+B276*(F277-F276)</f>
        <v>-16.8767941936709</v>
      </c>
      <c r="F277" s="33" t="n">
        <f aca="false">F276+F$229</f>
        <v>4.9</v>
      </c>
      <c r="G277" s="26" t="n">
        <f aca="false">G276+(C277+C276)/2*(F277-F276)</f>
        <v>34.3402077971269</v>
      </c>
      <c r="I277" s="32" t="n">
        <f aca="false">(0.601*Diagramme!B$7*(Diagramme!B$5/1000)^2*PI()/4*C277^2)</f>
        <v>0.344178888240714</v>
      </c>
      <c r="J277" s="26" t="n">
        <f aca="false">IF(K277&lt;0,-9.81+O277/Diagramme!C$6*1000,-9.81-O277/Diagramme!C$6*1000)</f>
        <v>-4.61370201960396</v>
      </c>
      <c r="K277" s="26" t="n">
        <f aca="false">K276+J276*(L277-L276)</f>
        <v>-18.8922598627115</v>
      </c>
      <c r="L277" s="33" t="n">
        <f aca="false">L276+L$229</f>
        <v>4.9</v>
      </c>
      <c r="M277" s="26" t="n">
        <f aca="false">M276+(K277+K276)/2*(L277-L276)</f>
        <v>11.0463921321565</v>
      </c>
      <c r="O277" s="32" t="n">
        <f aca="false">(0.601*Diagramme!C$7*(Diagramme!C$5/1000)^2*PI()/4*K277^2)</f>
        <v>0.431292732372872</v>
      </c>
      <c r="P277" s="26" t="n">
        <f aca="false">IF(Q277&lt;0,-9.81+U277/Diagramme!D$6*1000,-9.81-U277/Diagramme!D$6*1000)</f>
        <v>-4.32750031776712</v>
      </c>
      <c r="Q277" s="26" t="n">
        <f aca="false">Q276+P276*(R277-R276)</f>
        <v>-17.1884028078165</v>
      </c>
      <c r="R277" s="33" t="n">
        <f aca="false">R276+R$229</f>
        <v>4.9</v>
      </c>
      <c r="S277" s="26" t="n">
        <f aca="false">S276+(Q277+Q276)/2*(R277-R276)</f>
        <v>26.1945078238332</v>
      </c>
      <c r="U277" s="32" t="n">
        <f aca="false">(0.601*Diagramme!D$7*(Diagramme!D$5/1000)^2*PI()/4*Q277^2)</f>
        <v>0.603074965045617</v>
      </c>
      <c r="V277" s="26" t="n">
        <f aca="false">IF(W277&lt;0,-9.81+AA277/Diagramme!E$6*1000,-9.81-AA277/Diagramme!E$6*1000)</f>
        <v>-3.5028532681239</v>
      </c>
      <c r="W277" s="26" t="n">
        <f aca="false">W276+V276*(X277-X276)</f>
        <v>-18.4358294803605</v>
      </c>
      <c r="X277" s="33" t="n">
        <f aca="false">X276+X$229</f>
        <v>4.9</v>
      </c>
      <c r="Y277" s="26" t="n">
        <f aca="false">Y276+(W277+W276)/2*(X277-X276)</f>
        <v>7.06719587274907</v>
      </c>
      <c r="AA277" s="32" t="n">
        <f aca="false">(0.601*Diagramme!E$7*(Diagramme!E$5/1000)^2*PI()/4*W277^2)</f>
        <v>0.693786140506371</v>
      </c>
    </row>
    <row r="278" customFormat="false" ht="12.75" hidden="false" customHeight="false" outlineLevel="0" collapsed="false">
      <c r="A278" s="26" t="s">
        <v>19</v>
      </c>
      <c r="B278" s="26" t="n">
        <f aca="false">IF(C278&lt;0,-9.81+I278/Diagramme!B$6*1000,-9.81-I278/Diagramme!B$6*1000)</f>
        <v>-5.38029704054225</v>
      </c>
      <c r="C278" s="26" t="n">
        <f aca="false">C277+B277*(F278-F277)</f>
        <v>-17.4431208343448</v>
      </c>
      <c r="F278" s="33" t="n">
        <f aca="false">F277+F$229</f>
        <v>5</v>
      </c>
      <c r="G278" s="26" t="n">
        <f aca="false">G277+(C278+C277)/2*(F278-F277)</f>
        <v>32.6242120457261</v>
      </c>
      <c r="I278" s="32" t="n">
        <f aca="false">(0.601*Diagramme!B$7*(Diagramme!B$5/1000)^2*PI()/4*C278^2)</f>
        <v>0.367665345634994</v>
      </c>
      <c r="J278" s="26" t="n">
        <f aca="false">IF(K278&lt;0,-9.81+O278/Diagramme!C$6*1000,-9.81-O278/Diagramme!C$6*1000)</f>
        <v>-4.35680412865636</v>
      </c>
      <c r="K278" s="26" t="n">
        <f aca="false">K277+J277*(L278-L277)</f>
        <v>-19.3536300646719</v>
      </c>
      <c r="L278" s="33" t="n">
        <f aca="false">L277+L$229</f>
        <v>5</v>
      </c>
      <c r="M278" s="26" t="n">
        <f aca="false">M277+(K278+K277)/2*(L278-L277)</f>
        <v>9.1340976357873</v>
      </c>
      <c r="O278" s="32" t="n">
        <f aca="false">(0.601*Diagramme!C$7*(Diagramme!C$5/1000)^2*PI()/4*K278^2)</f>
        <v>0.452615257321522</v>
      </c>
      <c r="P278" s="26" t="n">
        <f aca="false">IF(Q278&lt;0,-9.81+U278/Diagramme!D$6*1000,-9.81-U278/Diagramme!D$6*1000)</f>
        <v>-4.04796083482025</v>
      </c>
      <c r="Q278" s="26" t="n">
        <f aca="false">Q277+P277*(R278-R277)</f>
        <v>-17.6211528395932</v>
      </c>
      <c r="R278" s="33" t="n">
        <f aca="false">R277+R$229</f>
        <v>5</v>
      </c>
      <c r="S278" s="26" t="n">
        <f aca="false">S277+(Q278+Q277)/2*(R278-R277)</f>
        <v>24.4540300414627</v>
      </c>
      <c r="U278" s="32" t="n">
        <f aca="false">(0.601*Diagramme!D$7*(Diagramme!D$5/1000)^2*PI()/4*Q278^2)</f>
        <v>0.633824308169773</v>
      </c>
      <c r="V278" s="26" t="n">
        <f aca="false">IF(W278&lt;0,-9.81+AA278/Diagramme!E$6*1000,-9.81-AA278/Diagramme!E$6*1000)</f>
        <v>-3.26090162832383</v>
      </c>
      <c r="W278" s="26" t="n">
        <f aca="false">W277+V277*(X278-X277)</f>
        <v>-18.7861148071729</v>
      </c>
      <c r="X278" s="33" t="n">
        <f aca="false">X277+X$229</f>
        <v>5</v>
      </c>
      <c r="Y278" s="26" t="n">
        <f aca="false">Y277+(W278+W277)/2*(X278-X277)</f>
        <v>5.20609865837241</v>
      </c>
      <c r="AA278" s="32" t="n">
        <f aca="false">(0.601*Diagramme!E$7*(Diagramme!E$5/1000)^2*PI()/4*W278^2)</f>
        <v>0.720400820884379</v>
      </c>
    </row>
    <row r="279" customFormat="false" ht="12.75" hidden="false" customHeight="false" outlineLevel="0" collapsed="false">
      <c r="A279" s="26" t="s">
        <v>19</v>
      </c>
      <c r="B279" s="26" t="n">
        <f aca="false">IF(C279&lt;0,-9.81+I279/Diagramme!B$6*1000,-9.81-I279/Diagramme!B$6*1000)</f>
        <v>-5.10281594163752</v>
      </c>
      <c r="C279" s="26" t="n">
        <f aca="false">C278+B278*(F279-F278)</f>
        <v>-17.981150538399</v>
      </c>
      <c r="F279" s="33" t="n">
        <f aca="false">F278+F$229</f>
        <v>5.1</v>
      </c>
      <c r="G279" s="26" t="n">
        <f aca="false">G278+(C279+C278)/2*(F279-F278)</f>
        <v>30.8529984770889</v>
      </c>
      <c r="I279" s="32" t="n">
        <f aca="false">(0.601*Diagramme!B$7*(Diagramme!B$5/1000)^2*PI()/4*C279^2)</f>
        <v>0.390696276844086</v>
      </c>
      <c r="J279" s="26" t="n">
        <f aca="false">IF(K279&lt;0,-9.81+O279/Diagramme!C$6*1000,-9.81-O279/Diagramme!C$6*1000)</f>
        <v>-4.10852071379897</v>
      </c>
      <c r="K279" s="26" t="n">
        <f aca="false">K278+J278*(L279-L278)</f>
        <v>-19.7893104775375</v>
      </c>
      <c r="L279" s="33" t="n">
        <f aca="false">L278+L$229</f>
        <v>5.1</v>
      </c>
      <c r="M279" s="26" t="n">
        <f aca="false">M278+(K279+K278)/2*(L279-L278)</f>
        <v>7.17695060867684</v>
      </c>
      <c r="O279" s="32" t="n">
        <f aca="false">(0.601*Diagramme!C$7*(Diagramme!C$5/1000)^2*PI()/4*K279^2)</f>
        <v>0.473222780754686</v>
      </c>
      <c r="P279" s="26" t="n">
        <f aca="false">IF(Q279&lt;0,-9.81+U279/Diagramme!D$6*1000,-9.81-U279/Diagramme!D$6*1000)</f>
        <v>-3.78018702510066</v>
      </c>
      <c r="Q279" s="26" t="n">
        <f aca="false">Q278+P278*(R279-R278)</f>
        <v>-18.0259489230752</v>
      </c>
      <c r="R279" s="33" t="n">
        <f aca="false">R278+R$229</f>
        <v>5.1</v>
      </c>
      <c r="S279" s="26" t="n">
        <f aca="false">S278+(Q279+Q278)/2*(R279-R278)</f>
        <v>22.6716749533293</v>
      </c>
      <c r="U279" s="32" t="n">
        <f aca="false">(0.601*Diagramme!D$7*(Diagramme!D$5/1000)^2*PI()/4*Q279^2)</f>
        <v>0.663279427238927</v>
      </c>
      <c r="V279" s="26" t="n">
        <f aca="false">IF(W279&lt;0,-9.81+AA279/Diagramme!E$6*1000,-9.81-AA279/Diagramme!E$6*1000)</f>
        <v>-3.03156933013647</v>
      </c>
      <c r="W279" s="26" t="n">
        <f aca="false">W278+V278*(X279-X278)</f>
        <v>-19.1122049700053</v>
      </c>
      <c r="X279" s="33" t="n">
        <f aca="false">X278+X$229</f>
        <v>5.1</v>
      </c>
      <c r="Y279" s="26" t="n">
        <f aca="false">Y278+(W279+W278)/2*(X279-X278)</f>
        <v>3.31118266951351</v>
      </c>
      <c r="AA279" s="32" t="n">
        <f aca="false">(0.601*Diagramme!E$7*(Diagramme!E$5/1000)^2*PI()/4*W279^2)</f>
        <v>0.745627373684988</v>
      </c>
    </row>
    <row r="280" customFormat="false" ht="12.75" hidden="false" customHeight="false" outlineLevel="0" collapsed="false">
      <c r="A280" s="26" t="s">
        <v>19</v>
      </c>
      <c r="B280" s="26" t="n">
        <f aca="false">IF(C280&lt;0,-9.81+I280/Diagramme!B$6*1000,-9.81-I280/Diagramme!B$6*1000)</f>
        <v>-4.83185752407827</v>
      </c>
      <c r="C280" s="26" t="n">
        <f aca="false">C279+B279*(F280-F279)</f>
        <v>-18.4914321325628</v>
      </c>
      <c r="F280" s="33" t="n">
        <f aca="false">F279+F$229</f>
        <v>5.2</v>
      </c>
      <c r="G280" s="26" t="n">
        <f aca="false">G279+(C280+C279)/2*(F280-F279)</f>
        <v>29.0293693435408</v>
      </c>
      <c r="I280" s="32" t="n">
        <f aca="false">(0.601*Diagramme!B$7*(Diagramme!B$5/1000)^2*PI()/4*C280^2)</f>
        <v>0.413185825501504</v>
      </c>
      <c r="J280" s="26" t="n">
        <f aca="false">IF(K280&lt;0,-9.81+O280/Diagramme!C$6*1000,-9.81-O280/Diagramme!C$6*1000)</f>
        <v>-3.8693227995904</v>
      </c>
      <c r="K280" s="26" t="n">
        <f aca="false">K279+J279*(L280-L279)</f>
        <v>-20.2001625489174</v>
      </c>
      <c r="L280" s="33" t="n">
        <f aca="false">L279+L$229</f>
        <v>5.2</v>
      </c>
      <c r="M280" s="26" t="n">
        <f aca="false">M279+(K280+K279)/2*(L280-L279)</f>
        <v>5.1774769573541</v>
      </c>
      <c r="O280" s="32" t="n">
        <f aca="false">(0.601*Diagramme!C$7*(Diagramme!C$5/1000)^2*PI()/4*K280^2)</f>
        <v>0.493076207633997</v>
      </c>
      <c r="P280" s="26" t="n">
        <f aca="false">IF(Q280&lt;0,-9.81+U280/Diagramme!D$6*1000,-9.81-U280/Diagramme!D$6*1000)</f>
        <v>-3.5246351728005</v>
      </c>
      <c r="Q280" s="26" t="n">
        <f aca="false">Q279+P279*(R280-R279)</f>
        <v>-18.4039676255853</v>
      </c>
      <c r="R280" s="33" t="n">
        <f aca="false">R279+R$229</f>
        <v>5.2</v>
      </c>
      <c r="S280" s="26" t="n">
        <f aca="false">S279+(Q280+Q279)/2*(R280-R279)</f>
        <v>20.8501791258963</v>
      </c>
      <c r="U280" s="32" t="n">
        <f aca="false">(0.601*Diagramme!D$7*(Diagramme!D$5/1000)^2*PI()/4*Q280^2)</f>
        <v>0.691390130991945</v>
      </c>
      <c r="V280" s="26" t="n">
        <f aca="false">IF(W280&lt;0,-9.81+AA280/Diagramme!E$6*1000,-9.81-AA280/Diagramme!E$6*1000)</f>
        <v>-2.81482554307578</v>
      </c>
      <c r="W280" s="26" t="n">
        <f aca="false">W279+V279*(X280-X279)</f>
        <v>-19.4153619030189</v>
      </c>
      <c r="X280" s="33" t="n">
        <f aca="false">X279+X$229</f>
        <v>5.2</v>
      </c>
      <c r="Y280" s="26" t="n">
        <f aca="false">Y279+(W280+W279)/2*(X280-X279)</f>
        <v>1.38480432586231</v>
      </c>
      <c r="AA280" s="32" t="n">
        <f aca="false">(0.601*Diagramme!E$7*(Diagramme!E$5/1000)^2*PI()/4*W280^2)</f>
        <v>0.769469190261664</v>
      </c>
    </row>
    <row r="281" customFormat="false" ht="12.75" hidden="false" customHeight="false" outlineLevel="0" collapsed="false">
      <c r="A281" s="26" t="s">
        <v>19</v>
      </c>
      <c r="B281" s="26" t="n">
        <f aca="false">IF(C281&lt;0,-9.81+I281/Diagramme!B$6*1000,-9.81-I281/Diagramme!B$6*1000)</f>
        <v>-4.5682982791091</v>
      </c>
      <c r="C281" s="26" t="n">
        <f aca="false">C280+B280*(F281-F280)</f>
        <v>-18.9746178849706</v>
      </c>
      <c r="F281" s="33" t="n">
        <f aca="false">F280+F$229</f>
        <v>5.3</v>
      </c>
      <c r="G281" s="26" t="n">
        <f aca="false">G280+(C281+C280)/2*(F281-F280)</f>
        <v>27.1560668426642</v>
      </c>
      <c r="I281" s="32" t="n">
        <f aca="false">(0.601*Diagramme!B$7*(Diagramme!B$5/1000)^2*PI()/4*C281^2)</f>
        <v>0.435061242833944</v>
      </c>
      <c r="J281" s="26" t="n">
        <f aca="false">IF(K281&lt;0,-9.81+O281/Diagramme!C$6*1000,-9.81-O281/Diagramme!C$6*1000)</f>
        <v>-3.63955683744645</v>
      </c>
      <c r="K281" s="26" t="n">
        <f aca="false">K280+J280*(L281-L280)</f>
        <v>-20.5870948288764</v>
      </c>
      <c r="L281" s="33" t="n">
        <f aca="false">L280+L$229</f>
        <v>5.3</v>
      </c>
      <c r="M281" s="26" t="n">
        <f aca="false">M280+(K281+K280)/2*(L281-L280)</f>
        <v>3.13811408846441</v>
      </c>
      <c r="O281" s="32" t="n">
        <f aca="false">(0.601*Diagramme!C$7*(Diagramme!C$5/1000)^2*PI()/4*K281^2)</f>
        <v>0.512146782491945</v>
      </c>
      <c r="P281" s="26" t="n">
        <f aca="false">IF(Q281&lt;0,-9.81+U281/Diagramme!D$6*1000,-9.81-U281/Diagramme!D$6*1000)</f>
        <v>-3.28158154583787</v>
      </c>
      <c r="Q281" s="26" t="n">
        <f aca="false">Q280+P280*(R281-R280)</f>
        <v>-18.7564311428653</v>
      </c>
      <c r="R281" s="33" t="n">
        <f aca="false">R280+R$229</f>
        <v>5.3</v>
      </c>
      <c r="S281" s="26" t="n">
        <f aca="false">S280+(Q281+Q280)/2*(R281-R280)</f>
        <v>18.9921591874738</v>
      </c>
      <c r="U281" s="32" t="n">
        <f aca="false">(0.601*Diagramme!D$7*(Diagramme!D$5/1000)^2*PI()/4*Q281^2)</f>
        <v>0.718126029957834</v>
      </c>
      <c r="V281" s="26" t="n">
        <f aca="false">IF(W281&lt;0,-9.81+AA281/Diagramme!E$6*1000,-9.81-AA281/Diagramme!E$6*1000)</f>
        <v>-2.61052413085715</v>
      </c>
      <c r="W281" s="26" t="n">
        <f aca="false">W280+V280*(X281-X280)</f>
        <v>-19.6968444573265</v>
      </c>
      <c r="X281" s="33" t="n">
        <f aca="false">X280+X$229</f>
        <v>5.3</v>
      </c>
      <c r="Y281" s="26" t="n">
        <f aca="false">Y280+(W281+W280)/2*(X281-X280)</f>
        <v>-0.570805992154951</v>
      </c>
      <c r="AA281" s="32" t="n">
        <f aca="false">(0.601*Diagramme!E$7*(Diagramme!E$5/1000)^2*PI()/4*W281^2)</f>
        <v>0.791942345605714</v>
      </c>
    </row>
    <row r="282" customFormat="false" ht="12.75" hidden="false" customHeight="false" outlineLevel="0" collapsed="false">
      <c r="A282" s="26" t="s">
        <v>19</v>
      </c>
      <c r="B282" s="26" t="n">
        <f aca="false">IF(C282&lt;0,-9.81+I282/Diagramme!B$6*1000,-9.81-I282/Diagramme!B$6*1000)</f>
        <v>-4.31286322394382</v>
      </c>
      <c r="C282" s="26" t="n">
        <f aca="false">C281+B281*(F282-F281)</f>
        <v>-19.4314477128815</v>
      </c>
      <c r="F282" s="33" t="n">
        <f aca="false">F281+F$229</f>
        <v>5.4</v>
      </c>
      <c r="G282" s="26" t="n">
        <f aca="false">G281+(C282+C281)/2*(F282-F281)</f>
        <v>25.2357635627716</v>
      </c>
      <c r="I282" s="32" t="n">
        <f aca="false">(0.601*Diagramme!B$7*(Diagramme!B$5/1000)^2*PI()/4*C282^2)</f>
        <v>0.456262352412663</v>
      </c>
      <c r="J282" s="26" t="n">
        <f aca="false">IF(K282&lt;0,-9.81+O282/Diagramme!C$6*1000,-9.81-O282/Diagramme!C$6*1000)</f>
        <v>-3.41945592961257</v>
      </c>
      <c r="K282" s="26" t="n">
        <f aca="false">K281+J281*(L282-L281)</f>
        <v>-20.9510505126211</v>
      </c>
      <c r="L282" s="33" t="n">
        <f aca="false">L281+L$229</f>
        <v>5.4</v>
      </c>
      <c r="M282" s="26" t="n">
        <f aca="false">M281+(K282+K281)/2*(L282-L281)</f>
        <v>1.06120682138955</v>
      </c>
      <c r="O282" s="32" t="n">
        <f aca="false">(0.601*Diagramme!C$7*(Diagramme!C$5/1000)^2*PI()/4*K282^2)</f>
        <v>0.530415157842157</v>
      </c>
      <c r="P282" s="26" t="n">
        <f aca="false">IF(Q282&lt;0,-9.81+U282/Diagramme!D$6*1000,-9.81-U282/Diagramme!D$6*1000)</f>
        <v>-3.05114380454628</v>
      </c>
      <c r="Q282" s="26" t="n">
        <f aca="false">Q281+P281*(R282-R281)</f>
        <v>-19.0845892974491</v>
      </c>
      <c r="R282" s="33" t="n">
        <f aca="false">R281+R$229</f>
        <v>5.4</v>
      </c>
      <c r="S282" s="26" t="n">
        <f aca="false">S281+(Q282+Q281)/2*(R282-R281)</f>
        <v>17.1001081654581</v>
      </c>
      <c r="U282" s="32" t="n">
        <f aca="false">(0.601*Diagramme!D$7*(Diagramme!D$5/1000)^2*PI()/4*Q282^2)</f>
        <v>0.743474181499909</v>
      </c>
      <c r="V282" s="26" t="n">
        <f aca="false">IF(W282&lt;0,-9.81+AA282/Diagramme!E$6*1000,-9.81-AA282/Diagramme!E$6*1000)</f>
        <v>-2.41842278701531</v>
      </c>
      <c r="W282" s="26" t="n">
        <f aca="false">W281+V281*(X282-X281)</f>
        <v>-19.9578968704122</v>
      </c>
      <c r="X282" s="33" t="n">
        <f aca="false">X281+X$229</f>
        <v>5.4</v>
      </c>
      <c r="Y282" s="26" t="n">
        <f aca="false">Y281+(W282+W281)/2*(X282-X281)</f>
        <v>-2.55354305854188</v>
      </c>
      <c r="AA282" s="32" t="n">
        <f aca="false">(0.601*Diagramme!E$7*(Diagramme!E$5/1000)^2*PI()/4*W282^2)</f>
        <v>0.813073493428315</v>
      </c>
    </row>
    <row r="283" customFormat="false" ht="12.75" hidden="false" customHeight="false" outlineLevel="0" collapsed="false">
      <c r="A283" s="26" t="s">
        <v>19</v>
      </c>
      <c r="B283" s="26" t="n">
        <f aca="false">IF(C283&lt;0,-9.81+I283/Diagramme!B$6*1000,-9.81-I283/Diagramme!B$6*1000)</f>
        <v>-4.06613424513688</v>
      </c>
      <c r="C283" s="26" t="n">
        <f aca="false">C282+B282*(F283-F282)</f>
        <v>-19.8627340352759</v>
      </c>
      <c r="F283" s="33" t="n">
        <f aca="false">F282+F$229</f>
        <v>5.5</v>
      </c>
      <c r="G283" s="26" t="n">
        <f aca="false">G282+(C283+C282)/2*(F283-F282)</f>
        <v>23.2710544753637</v>
      </c>
      <c r="I283" s="32" t="n">
        <f aca="false">(0.601*Diagramme!B$7*(Diagramme!B$5/1000)^2*PI()/4*C283^2)</f>
        <v>0.476740857653639</v>
      </c>
      <c r="J283" s="26" t="n">
        <f aca="false">IF(K283&lt;0,-9.81+O283/Diagramme!C$6*1000,-9.81-O283/Diagramme!C$6*1000)</f>
        <v>-3.20915134014412</v>
      </c>
      <c r="K283" s="26" t="n">
        <f aca="false">K282+J282*(L283-L282)</f>
        <v>-21.2929961055823</v>
      </c>
      <c r="L283" s="33" t="n">
        <f aca="false">L282+L$229</f>
        <v>5.5</v>
      </c>
      <c r="M283" s="26" t="n">
        <f aca="false">M282+(K283+K282)/2*(L283-L282)</f>
        <v>-1.05099550952062</v>
      </c>
      <c r="O283" s="32" t="n">
        <f aca="false">(0.601*Diagramme!C$7*(Diagramme!C$5/1000)^2*PI()/4*K283^2)</f>
        <v>0.547870438768038</v>
      </c>
      <c r="P283" s="26" t="n">
        <f aca="false">IF(Q283&lt;0,-9.81+U283/Diagramme!D$6*1000,-9.81-U283/Diagramme!D$6*1000)</f>
        <v>-2.83330216629056</v>
      </c>
      <c r="Q283" s="26" t="n">
        <f aca="false">Q282+P282*(R283-R282)</f>
        <v>-19.3897036779037</v>
      </c>
      <c r="R283" s="33" t="n">
        <f aca="false">R282+R$229</f>
        <v>5.5</v>
      </c>
      <c r="S283" s="26" t="n">
        <f aca="false">S282+(Q283+Q282)/2*(R283-R282)</f>
        <v>15.1763935166904</v>
      </c>
      <c r="U283" s="32" t="n">
        <f aca="false">(0.601*Diagramme!D$7*(Diagramme!D$5/1000)^2*PI()/4*Q283^2)</f>
        <v>0.767436761708039</v>
      </c>
      <c r="V283" s="26" t="n">
        <f aca="false">IF(W283&lt;0,-9.81+AA283/Diagramme!E$6*1000,-9.81-AA283/Diagramme!E$6*1000)</f>
        <v>-2.23820073306844</v>
      </c>
      <c r="W283" s="26" t="n">
        <f aca="false">W282+V282*(X283-X282)</f>
        <v>-20.1997391491137</v>
      </c>
      <c r="X283" s="33" t="n">
        <f aca="false">X282+X$229</f>
        <v>5.5</v>
      </c>
      <c r="Y283" s="26" t="n">
        <f aca="false">Y282+(W283+W282)/2*(X283-X282)</f>
        <v>-4.56142485951817</v>
      </c>
      <c r="AA283" s="32" t="n">
        <f aca="false">(0.601*Diagramme!E$7*(Diagramme!E$5/1000)^2*PI()/4*W283^2)</f>
        <v>0.832897919362471</v>
      </c>
    </row>
    <row r="284" customFormat="false" ht="12.75" hidden="false" customHeight="false" outlineLevel="0" collapsed="false">
      <c r="A284" s="26" t="s">
        <v>19</v>
      </c>
      <c r="B284" s="26" t="n">
        <f aca="false">IF(C284&lt;0,-9.81+I284/Diagramme!B$6*1000,-9.81-I284/Diagramme!B$6*1000)</f>
        <v>-3.82855985409362</v>
      </c>
      <c r="C284" s="26" t="n">
        <f aca="false">C283+B283*(F284-F283)</f>
        <v>-20.2693474597896</v>
      </c>
      <c r="F284" s="33" t="n">
        <f aca="false">F283+F$229</f>
        <v>5.6</v>
      </c>
      <c r="G284" s="26" t="n">
        <f aca="false">G283+(C284+C283)/2*(F284-F283)</f>
        <v>21.2644504006104</v>
      </c>
      <c r="I284" s="32" t="n">
        <f aca="false">(0.601*Diagramme!B$7*(Diagramme!B$5/1000)^2*PI()/4*C284^2)</f>
        <v>0.49645953211023</v>
      </c>
      <c r="J284" s="26" t="n">
        <f aca="false">IF(K284&lt;0,-9.81+O284/Diagramme!C$6*1000,-9.81-O284/Diagramme!C$6*1000)</f>
        <v>-3.00868399577879</v>
      </c>
      <c r="K284" s="26" t="n">
        <f aca="false">K283+J283*(L284-L283)</f>
        <v>-21.6139112395967</v>
      </c>
      <c r="L284" s="33" t="n">
        <f aca="false">L283+L$229</f>
        <v>5.6</v>
      </c>
      <c r="M284" s="26" t="n">
        <f aca="false">M283+(K284+K283)/2*(L284-L283)</f>
        <v>-3.19634087677956</v>
      </c>
      <c r="O284" s="32" t="n">
        <f aca="false">(0.601*Diagramme!C$7*(Diagramme!C$5/1000)^2*PI()/4*K284^2)</f>
        <v>0.56450922835036</v>
      </c>
      <c r="P284" s="26" t="n">
        <f aca="false">IF(Q284&lt;0,-9.81+U284/Diagramme!D$6*1000,-9.81-U284/Diagramme!D$6*1000)</f>
        <v>-2.62791980657583</v>
      </c>
      <c r="Q284" s="26" t="n">
        <f aca="false">Q283+P283*(R284-R283)</f>
        <v>-19.6730338945328</v>
      </c>
      <c r="R284" s="33" t="n">
        <f aca="false">R283+R$229</f>
        <v>5.6</v>
      </c>
      <c r="S284" s="26" t="n">
        <f aca="false">S283+(Q284+Q283)/2*(R284-R283)</f>
        <v>13.2232566380686</v>
      </c>
      <c r="U284" s="32" t="n">
        <f aca="false">(0.601*Diagramme!D$7*(Diagramme!D$5/1000)^2*PI()/4*Q284^2)</f>
        <v>0.790028821276659</v>
      </c>
      <c r="V284" s="26" t="n">
        <f aca="false">IF(W284&lt;0,-9.81+AA284/Diagramme!E$6*1000,-9.81-AA284/Diagramme!E$6*1000)</f>
        <v>-2.06947482041991</v>
      </c>
      <c r="W284" s="26" t="n">
        <f aca="false">W283+V283*(X284-X283)</f>
        <v>-20.4235592224206</v>
      </c>
      <c r="X284" s="33" t="n">
        <f aca="false">X283+X$229</f>
        <v>5.6</v>
      </c>
      <c r="Y284" s="26" t="n">
        <f aca="false">Y283+(W284+W283)/2*(X284-X283)</f>
        <v>-6.59258977809487</v>
      </c>
      <c r="AA284" s="32" t="n">
        <f aca="false">(0.601*Diagramme!E$7*(Diagramme!E$5/1000)^2*PI()/4*W284^2)</f>
        <v>0.85145776975381</v>
      </c>
    </row>
    <row r="285" customFormat="false" ht="12.75" hidden="false" customHeight="false" outlineLevel="0" collapsed="false">
      <c r="A285" s="26" t="s">
        <v>19</v>
      </c>
      <c r="B285" s="26" t="n">
        <f aca="false">IF(C285&lt;0,-9.81+I285/Diagramme!B$6*1000,-9.81-I285/Diagramme!B$6*1000)</f>
        <v>-3.60046591138735</v>
      </c>
      <c r="C285" s="26" t="n">
        <f aca="false">C284+B284*(F285-F284)</f>
        <v>-20.6522034451989</v>
      </c>
      <c r="F285" s="33" t="n">
        <f aca="false">F284+F$229</f>
        <v>5.7</v>
      </c>
      <c r="G285" s="26" t="n">
        <f aca="false">G284+(C285+C284)/2*(F285-F284)</f>
        <v>19.218372855361</v>
      </c>
      <c r="I285" s="32" t="n">
        <f aca="false">(0.601*Diagramme!B$7*(Diagramme!B$5/1000)^2*PI()/4*C285^2)</f>
        <v>0.51539132935485</v>
      </c>
      <c r="J285" s="26" t="n">
        <f aca="false">IF(K285&lt;0,-9.81+O285/Diagramme!C$6*1000,-9.81-O285/Diagramme!C$6*1000)</f>
        <v>-2.81801573364163</v>
      </c>
      <c r="K285" s="26" t="n">
        <f aca="false">K284+J284*(L285-L284)</f>
        <v>-21.9147796391746</v>
      </c>
      <c r="L285" s="33" t="n">
        <f aca="false">L284+L$229</f>
        <v>5.7</v>
      </c>
      <c r="M285" s="26" t="n">
        <f aca="false">M284+(K285+K284)/2*(L285-L284)</f>
        <v>-5.37277542071812</v>
      </c>
      <c r="O285" s="32" t="n">
        <f aca="false">(0.601*Diagramme!C$7*(Diagramme!C$5/1000)^2*PI()/4*K285^2)</f>
        <v>0.580334694107745</v>
      </c>
      <c r="P285" s="26" t="n">
        <f aca="false">IF(Q285&lt;0,-9.81+U285/Diagramme!D$6*1000,-9.81-U285/Diagramme!D$6*1000)</f>
        <v>-2.43476210976573</v>
      </c>
      <c r="Q285" s="26" t="n">
        <f aca="false">Q284+P284*(R285-R284)</f>
        <v>-19.9358258751904</v>
      </c>
      <c r="R285" s="33" t="n">
        <f aca="false">R284+R$229</f>
        <v>5.7</v>
      </c>
      <c r="S285" s="26" t="n">
        <f aca="false">S284+(Q285+Q284)/2*(R285-R284)</f>
        <v>11.2428136495825</v>
      </c>
      <c r="U285" s="32" t="n">
        <f aca="false">(0.601*Diagramme!D$7*(Diagramme!D$5/1000)^2*PI()/4*Q285^2)</f>
        <v>0.81127616792577</v>
      </c>
      <c r="V285" s="26" t="n">
        <f aca="false">IF(W285&lt;0,-9.81+AA285/Diagramme!E$6*1000,-9.81-AA285/Diagramme!E$6*1000)</f>
        <v>-1.91181396023915</v>
      </c>
      <c r="W285" s="26" t="n">
        <f aca="false">W284+V284*(X285-X284)</f>
        <v>-20.6305067044626</v>
      </c>
      <c r="X285" s="33" t="n">
        <f aca="false">X284+X$229</f>
        <v>5.7</v>
      </c>
      <c r="Y285" s="26" t="n">
        <f aca="false">Y284+(W285+W284)/2*(X285-X284)</f>
        <v>-8.64529307443902</v>
      </c>
      <c r="AA285" s="32" t="n">
        <f aca="false">(0.601*Diagramme!E$7*(Diagramme!E$5/1000)^2*PI()/4*W285^2)</f>
        <v>0.868800464373694</v>
      </c>
    </row>
    <row r="286" customFormat="false" ht="12.75" hidden="false" customHeight="false" outlineLevel="0" collapsed="false">
      <c r="A286" s="26" t="s">
        <v>19</v>
      </c>
      <c r="B286" s="26" t="n">
        <f aca="false">IF(C286&lt;0,-9.81+I286/Diagramme!B$6*1000,-9.81-I286/Diagramme!B$6*1000)</f>
        <v>-3.38206692458781</v>
      </c>
      <c r="C286" s="26" t="n">
        <f aca="false">C285+B285*(F286-F285)</f>
        <v>-21.0122500363376</v>
      </c>
      <c r="F286" s="33" t="n">
        <f aca="false">F285+F$229</f>
        <v>5.8</v>
      </c>
      <c r="G286" s="26" t="n">
        <f aca="false">G285+(C286+C285)/2*(F286-F285)</f>
        <v>17.1351501812842</v>
      </c>
      <c r="I286" s="32" t="n">
        <f aca="false">(0.601*Diagramme!B$7*(Diagramme!B$5/1000)^2*PI()/4*C286^2)</f>
        <v>0.533518445259212</v>
      </c>
      <c r="J286" s="26" t="n">
        <f aca="false">IF(K286&lt;0,-9.81+O286/Diagramme!C$6*1000,-9.81-O286/Diagramme!C$6*1000)</f>
        <v>-2.63704010412384</v>
      </c>
      <c r="K286" s="26" t="n">
        <f aca="false">K285+J285*(L286-L285)</f>
        <v>-22.1965812125388</v>
      </c>
      <c r="L286" s="33" t="n">
        <f aca="false">L285+L$229</f>
        <v>5.8</v>
      </c>
      <c r="M286" s="26" t="n">
        <f aca="false">M285+(K286+K285)/2*(L286-L285)</f>
        <v>-7.57834346330378</v>
      </c>
      <c r="O286" s="32" t="n">
        <f aca="false">(0.601*Diagramme!C$7*(Diagramme!C$5/1000)^2*PI()/4*K286^2)</f>
        <v>0.595355671357721</v>
      </c>
      <c r="P286" s="26" t="n">
        <f aca="false">IF(Q286&lt;0,-9.81+U286/Diagramme!D$6*1000,-9.81-U286/Diagramme!D$6*1000)</f>
        <v>-2.25351450077482</v>
      </c>
      <c r="Q286" s="26" t="n">
        <f aca="false">Q285+P285*(R286-R285)</f>
        <v>-20.1793020861669</v>
      </c>
      <c r="R286" s="33" t="n">
        <f aca="false">R285+R$229</f>
        <v>5.8</v>
      </c>
      <c r="S286" s="26" t="n">
        <f aca="false">S285+(Q286+Q285)/2*(R286-R285)</f>
        <v>9.23705725151461</v>
      </c>
      <c r="U286" s="32" t="n">
        <f aca="false">(0.601*Diagramme!D$7*(Diagramme!D$5/1000)^2*PI()/4*Q286^2)</f>
        <v>0.83121340491477</v>
      </c>
      <c r="V286" s="26" t="n">
        <f aca="false">IF(W286&lt;0,-9.81+AA286/Diagramme!E$6*1000,-9.81-AA286/Diagramme!E$6*1000)</f>
        <v>-1.76475187196037</v>
      </c>
      <c r="W286" s="26" t="n">
        <f aca="false">W285+V285*(X286-X285)</f>
        <v>-20.8216881004865</v>
      </c>
      <c r="X286" s="33" t="n">
        <f aca="false">X285+X$229</f>
        <v>5.8</v>
      </c>
      <c r="Y286" s="26" t="n">
        <f aca="false">Y285+(W286+W285)/2*(X286-X285)</f>
        <v>-10.7179028146865</v>
      </c>
      <c r="AA286" s="32" t="n">
        <f aca="false">(0.601*Diagramme!E$7*(Diagramme!E$5/1000)^2*PI()/4*W286^2)</f>
        <v>0.88497729408436</v>
      </c>
    </row>
    <row r="287" customFormat="false" ht="12.75" hidden="false" customHeight="false" outlineLevel="0" collapsed="false">
      <c r="A287" s="26" t="s">
        <v>19</v>
      </c>
      <c r="B287" s="26" t="n">
        <f aca="false">IF(C287&lt;0,-9.81+I287/Diagramme!B$6*1000,-9.81-I287/Diagramme!B$6*1000)</f>
        <v>-3.1734775773262</v>
      </c>
      <c r="C287" s="26" t="n">
        <f aca="false">C286+B286*(F287-F286)</f>
        <v>-21.3504567287964</v>
      </c>
      <c r="F287" s="33" t="n">
        <f aca="false">F286+F$229</f>
        <v>5.9</v>
      </c>
      <c r="G287" s="26" t="n">
        <f aca="false">G286+(C287+C286)/2*(F287-F286)</f>
        <v>15.0170148430275</v>
      </c>
      <c r="I287" s="32" t="n">
        <f aca="false">(0.601*Diagramme!B$7*(Diagramme!B$5/1000)^2*PI()/4*C287^2)</f>
        <v>0.550831361081925</v>
      </c>
      <c r="J287" s="26" t="n">
        <f aca="false">IF(K287&lt;0,-9.81+O287/Diagramme!C$6*1000,-9.81-O287/Diagramme!C$6*1000)</f>
        <v>-2.46559258454183</v>
      </c>
      <c r="K287" s="26" t="n">
        <f aca="false">K286+J286*(L287-L286)</f>
        <v>-22.4602852229512</v>
      </c>
      <c r="L287" s="33" t="n">
        <f aca="false">L286+L$229</f>
        <v>5.9</v>
      </c>
      <c r="M287" s="26" t="n">
        <f aca="false">M286+(K287+K286)/2*(L287-L286)</f>
        <v>-9.81118678507827</v>
      </c>
      <c r="O287" s="32" t="n">
        <f aca="false">(0.601*Diagramme!C$7*(Diagramme!C$5/1000)^2*PI()/4*K287^2)</f>
        <v>0.609585815483028</v>
      </c>
      <c r="P287" s="26" t="n">
        <f aca="false">IF(Q287&lt;0,-9.81+U287/Diagramme!D$6*1000,-9.81-U287/Diagramme!D$6*1000)</f>
        <v>-2.0837986908376</v>
      </c>
      <c r="Q287" s="26" t="n">
        <f aca="false">Q286+P286*(R287-R286)</f>
        <v>-20.4046535362444</v>
      </c>
      <c r="R287" s="33" t="n">
        <f aca="false">R286+R$229</f>
        <v>5.9</v>
      </c>
      <c r="S287" s="26" t="n">
        <f aca="false">S286+(Q287+Q286)/2*(R287-R286)</f>
        <v>7.20785947039405</v>
      </c>
      <c r="U287" s="32" t="n">
        <f aca="false">(0.601*Diagramme!D$7*(Diagramme!D$5/1000)^2*PI()/4*Q287^2)</f>
        <v>0.849882144007864</v>
      </c>
      <c r="V287" s="26" t="n">
        <f aca="false">IF(W287&lt;0,-9.81+AA287/Diagramme!E$6*1000,-9.81-AA287/Diagramme!E$6*1000)</f>
        <v>-1.62779819206922</v>
      </c>
      <c r="W287" s="26" t="n">
        <f aca="false">W286+V286*(X287-X286)</f>
        <v>-20.9981632876825</v>
      </c>
      <c r="X287" s="33" t="n">
        <f aca="false">X286+X$229</f>
        <v>5.9</v>
      </c>
      <c r="Y287" s="26" t="n">
        <f aca="false">Y286+(W287+W286)/2*(X287-X286)</f>
        <v>-12.8088953840949</v>
      </c>
      <c r="AA287" s="32" t="n">
        <f aca="false">(0.601*Diagramme!E$7*(Diagramme!E$5/1000)^2*PI()/4*W287^2)</f>
        <v>0.900042198872386</v>
      </c>
    </row>
    <row r="288" customFormat="false" ht="12.75" hidden="false" customHeight="false" outlineLevel="0" collapsed="false">
      <c r="A288" s="26" t="s">
        <v>19</v>
      </c>
      <c r="B288" s="26" t="n">
        <f aca="false">IF(C288&lt;0,-9.81+I288/Diagramme!B$6*1000,-9.81-I288/Diagramme!B$6*1000)</f>
        <v>-2.97472420201733</v>
      </c>
      <c r="C288" s="26" t="n">
        <f aca="false">C287+B287*(F288-F287)</f>
        <v>-21.667804486529</v>
      </c>
      <c r="F288" s="33" t="n">
        <f aca="false">F287+F$229</f>
        <v>6</v>
      </c>
      <c r="G288" s="26" t="n">
        <f aca="false">G287+(C288+C287)/2*(F288-F287)</f>
        <v>12.8661017822612</v>
      </c>
      <c r="I288" s="32" t="n">
        <f aca="false">(0.601*Diagramme!B$7*(Diagramme!B$5/1000)^2*PI()/4*C288^2)</f>
        <v>0.567327891232561</v>
      </c>
      <c r="J288" s="26" t="n">
        <f aca="false">IF(K288&lt;0,-9.81+O288/Diagramme!C$6*1000,-9.81-O288/Diagramme!C$6*1000)</f>
        <v>-2.30346010137679</v>
      </c>
      <c r="K288" s="26" t="n">
        <f aca="false">K287+J287*(L288-L287)</f>
        <v>-22.7068444814053</v>
      </c>
      <c r="L288" s="33" t="n">
        <f aca="false">L287+L$229</f>
        <v>6</v>
      </c>
      <c r="M288" s="26" t="n">
        <f aca="false">M287+(K288+K287)/2*(L288-L287)</f>
        <v>-12.0695432702961</v>
      </c>
      <c r="O288" s="32" t="n">
        <f aca="false">(0.601*Diagramme!C$7*(Diagramme!C$5/1000)^2*PI()/4*K288^2)</f>
        <v>0.623042811585726</v>
      </c>
      <c r="P288" s="26" t="n">
        <f aca="false">IF(Q288&lt;0,-9.81+U288/Diagramme!D$6*1000,-9.81-U288/Diagramme!D$6*1000)</f>
        <v>-1.92518725500337</v>
      </c>
      <c r="Q288" s="26" t="n">
        <f aca="false">Q287+P287*(R288-R287)</f>
        <v>-20.6130334053282</v>
      </c>
      <c r="R288" s="33" t="n">
        <f aca="false">R287+R$229</f>
        <v>6</v>
      </c>
      <c r="S288" s="26" t="n">
        <f aca="false">S287+(Q288+Q287)/2*(R288-R287)</f>
        <v>5.15697512331542</v>
      </c>
      <c r="U288" s="32" t="n">
        <f aca="false">(0.601*Diagramme!D$7*(Diagramme!D$5/1000)^2*PI()/4*Q288^2)</f>
        <v>0.867329401949629</v>
      </c>
      <c r="V288" s="26" t="n">
        <f aca="false">IF(W288&lt;0,-9.81+AA288/Diagramme!E$6*1000,-9.81-AA288/Diagramme!E$6*1000)</f>
        <v>-1.50044802224761</v>
      </c>
      <c r="W288" s="26" t="n">
        <f aca="false">W287+V287*(X288-X287)</f>
        <v>-21.1609431068894</v>
      </c>
      <c r="X288" s="33" t="n">
        <f aca="false">X287+X$229</f>
        <v>6</v>
      </c>
      <c r="Y288" s="26" t="n">
        <f aca="false">Y287+(W288+W287)/2*(X288-X287)</f>
        <v>-14.9168507038235</v>
      </c>
      <c r="AA288" s="32" t="n">
        <f aca="false">(0.601*Diagramme!E$7*(Diagramme!E$5/1000)^2*PI()/4*W288^2)</f>
        <v>0.914050717552763</v>
      </c>
    </row>
    <row r="289" customFormat="false" ht="12.75" hidden="false" customHeight="false" outlineLevel="0" collapsed="false">
      <c r="A289" s="26" t="s">
        <v>19</v>
      </c>
      <c r="B289" s="26" t="n">
        <f aca="false">IF(C289&lt;0,-9.81+I289/Diagramme!B$6*1000,-9.81-I289/Diagramme!B$6*1000)</f>
        <v>-2.78575596238507</v>
      </c>
      <c r="C289" s="26" t="n">
        <f aca="false">C288+B288*(F289-F288)</f>
        <v>-21.9652769067308</v>
      </c>
      <c r="F289" s="33" t="n">
        <f aca="false">F288+F$229</f>
        <v>6.09999999999999</v>
      </c>
      <c r="G289" s="26" t="n">
        <f aca="false">G288+(C289+C288)/2*(F289-F288)</f>
        <v>10.6844477125983</v>
      </c>
      <c r="I289" s="32" t="n">
        <f aca="false">(0.601*Diagramme!B$7*(Diagramme!B$5/1000)^2*PI()/4*C289^2)</f>
        <v>0.58301225512204</v>
      </c>
      <c r="J289" s="26" t="n">
        <f aca="false">IF(K289&lt;0,-9.81+O289/Diagramme!C$6*1000,-9.81-O289/Diagramme!C$6*1000)</f>
        <v>-2.15038979553963</v>
      </c>
      <c r="K289" s="26" t="n">
        <f aca="false">K288+J288*(L289-L288)</f>
        <v>-22.937190491543</v>
      </c>
      <c r="L289" s="33" t="n">
        <f aca="false">L288+L$229</f>
        <v>6.09999999999999</v>
      </c>
      <c r="M289" s="26" t="n">
        <f aca="false">M288+(K289+K288)/2*(L289-L288)</f>
        <v>-14.3517450189435</v>
      </c>
      <c r="O289" s="32" t="n">
        <f aca="false">(0.601*Diagramme!C$7*(Diagramme!C$5/1000)^2*PI()/4*K289^2)</f>
        <v>0.635747646970211</v>
      </c>
      <c r="P289" s="26" t="n">
        <f aca="false">IF(Q289&lt;0,-9.81+U289/Diagramme!D$6*1000,-9.81-U289/Diagramme!D$6*1000)</f>
        <v>-1.77721652681876</v>
      </c>
      <c r="Q289" s="26" t="n">
        <f aca="false">Q288+P288*(R289-R288)</f>
        <v>-20.8055521308285</v>
      </c>
      <c r="R289" s="33" t="n">
        <f aca="false">R288+R$229</f>
        <v>6.09999999999999</v>
      </c>
      <c r="S289" s="26" t="n">
        <f aca="false">S288+(Q289+Q288)/2*(R289-R288)</f>
        <v>3.0860458465076</v>
      </c>
      <c r="U289" s="32" t="n">
        <f aca="false">(0.601*Diagramme!D$7*(Diagramme!D$5/1000)^2*PI()/4*Q289^2)</f>
        <v>0.883606182049937</v>
      </c>
      <c r="V289" s="26" t="n">
        <f aca="false">IF(W289&lt;0,-9.81+AA289/Diagramme!E$6*1000,-9.81-AA289/Diagramme!E$6*1000)</f>
        <v>-1.38219002166231</v>
      </c>
      <c r="W289" s="26" t="n">
        <f aca="false">W288+V288*(X289-X288)</f>
        <v>-21.3109879091142</v>
      </c>
      <c r="X289" s="33" t="n">
        <f aca="false">X288+X$229</f>
        <v>6.09999999999999</v>
      </c>
      <c r="Y289" s="26" t="n">
        <f aca="false">Y288+(W289+W288)/2*(X289-X288)</f>
        <v>-17.0404472546237</v>
      </c>
      <c r="AA289" s="32" t="n">
        <f aca="false">(0.601*Diagramme!E$7*(Diagramme!E$5/1000)^2*PI()/4*W289^2)</f>
        <v>0.927059097617146</v>
      </c>
    </row>
    <row r="290" customFormat="false" ht="12.75" hidden="false" customHeight="false" outlineLevel="0" collapsed="false">
      <c r="A290" s="26" t="s">
        <v>19</v>
      </c>
      <c r="B290" s="26" t="n">
        <f aca="false">IF(C290&lt;0,-9.81+I290/Diagramme!B$6*1000,-9.81-I290/Diagramme!B$6*1000)</f>
        <v>-2.60645556270708</v>
      </c>
      <c r="C290" s="26" t="n">
        <f aca="false">C289+B289*(F290-F289)</f>
        <v>-22.2438525029693</v>
      </c>
      <c r="F290" s="33" t="n">
        <f aca="false">F289+F$229</f>
        <v>6.19999999999999</v>
      </c>
      <c r="G290" s="26" t="n">
        <f aca="false">G289+(C290+C289)/2*(F290-F289)</f>
        <v>8.47399124211326</v>
      </c>
      <c r="I290" s="32" t="n">
        <f aca="false">(0.601*Diagramme!B$7*(Diagramme!B$5/1000)^2*PI()/4*C290^2)</f>
        <v>0.597894188295312</v>
      </c>
      <c r="J290" s="26" t="n">
        <f aca="false">IF(K290&lt;0,-9.81+O290/Diagramme!C$6*1000,-9.81-O290/Diagramme!C$6*1000)</f>
        <v>-2.00609699608706</v>
      </c>
      <c r="K290" s="26" t="n">
        <f aca="false">K289+J289*(L290-L289)</f>
        <v>-23.152229471097</v>
      </c>
      <c r="L290" s="33" t="n">
        <f aca="false">L289+L$229</f>
        <v>6.19999999999999</v>
      </c>
      <c r="M290" s="26" t="n">
        <f aca="false">M289+(K290+K289)/2*(L290-L289)</f>
        <v>-16.6562160170755</v>
      </c>
      <c r="O290" s="32" t="n">
        <f aca="false">(0.601*Diagramme!C$7*(Diagramme!C$5/1000)^2*PI()/4*K290^2)</f>
        <v>0.647723949324774</v>
      </c>
      <c r="P290" s="26" t="n">
        <f aca="false">IF(Q290&lt;0,-9.81+U290/Diagramme!D$6*1000,-9.81-U290/Diagramme!D$6*1000)</f>
        <v>-1.63939784797175</v>
      </c>
      <c r="Q290" s="26" t="n">
        <f aca="false">Q289+P289*(R290-R289)</f>
        <v>-20.9832737835104</v>
      </c>
      <c r="R290" s="33" t="n">
        <f aca="false">R289+R$229</f>
        <v>6.19999999999999</v>
      </c>
      <c r="S290" s="26" t="n">
        <f aca="false">S289+(Q290+Q289)/2*(R290-R289)</f>
        <v>0.996604550790659</v>
      </c>
      <c r="U290" s="32" t="n">
        <f aca="false">(0.601*Diagramme!D$7*(Diagramme!D$5/1000)^2*PI()/4*Q290^2)</f>
        <v>0.898766236723107</v>
      </c>
      <c r="V290" s="26" t="n">
        <f aca="false">IF(W290&lt;0,-9.81+AA290/Diagramme!E$6*1000,-9.81-AA290/Diagramme!E$6*1000)</f>
        <v>-1.27251316419608</v>
      </c>
      <c r="W290" s="26" t="n">
        <f aca="false">W289+V289*(X290-X289)</f>
        <v>-21.4492069112804</v>
      </c>
      <c r="X290" s="33" t="n">
        <f aca="false">X289+X$229</f>
        <v>6.19999999999999</v>
      </c>
      <c r="Y290" s="26" t="n">
        <f aca="false">Y289+(W290+W289)/2*(X290-X289)</f>
        <v>-19.1784569956434</v>
      </c>
      <c r="AA290" s="32" t="n">
        <f aca="false">(0.601*Diagramme!E$7*(Diagramme!E$5/1000)^2*PI()/4*W290^2)</f>
        <v>0.939123551938432</v>
      </c>
    </row>
    <row r="291" customFormat="false" ht="12.75" hidden="false" customHeight="false" outlineLevel="0" collapsed="false">
      <c r="A291" s="26" t="s">
        <v>19</v>
      </c>
      <c r="B291" s="26" t="n">
        <f aca="false">IF(C291&lt;0,-9.81+I291/Diagramme!B$6*1000,-9.81-I291/Diagramme!B$6*1000)</f>
        <v>-2.43664934712875</v>
      </c>
      <c r="C291" s="26" t="n">
        <f aca="false">C290+B290*(F291-F290)</f>
        <v>-22.50449805924</v>
      </c>
      <c r="F291" s="33" t="n">
        <f aca="false">F290+F$229</f>
        <v>6.29999999999999</v>
      </c>
      <c r="G291" s="26" t="n">
        <f aca="false">G290+(C291+C290)/2*(F291-F290)</f>
        <v>6.2365737140028</v>
      </c>
      <c r="I291" s="32" t="n">
        <f aca="false">(0.601*Diagramme!B$7*(Diagramme!B$5/1000)^2*PI()/4*C291^2)</f>
        <v>0.611988104188314</v>
      </c>
      <c r="J291" s="26" t="n">
        <f aca="false">IF(K291&lt;0,-9.81+O291/Diagramme!C$6*1000,-9.81-O291/Diagramme!C$6*1000)</f>
        <v>-1.87027239329505</v>
      </c>
      <c r="K291" s="26" t="n">
        <f aca="false">K290+J290*(L291-L290)</f>
        <v>-23.3528391707057</v>
      </c>
      <c r="L291" s="33" t="n">
        <f aca="false">L290+L$229</f>
        <v>6.29999999999999</v>
      </c>
      <c r="M291" s="26" t="n">
        <f aca="false">M290+(K291+K290)/2*(L291-L290)</f>
        <v>-18.9814694491656</v>
      </c>
      <c r="O291" s="32" t="n">
        <f aca="false">(0.601*Diagramme!C$7*(Diagramme!C$5/1000)^2*PI()/4*K291^2)</f>
        <v>0.658997391356511</v>
      </c>
      <c r="P291" s="26" t="n">
        <f aca="false">IF(Q291&lt;0,-9.81+U291/Diagramme!D$6*1000,-9.81-U291/Diagramme!D$6*1000)</f>
        <v>-1.51122724918858</v>
      </c>
      <c r="Q291" s="26" t="n">
        <f aca="false">Q290+P290*(R291-R290)</f>
        <v>-21.1472135683076</v>
      </c>
      <c r="R291" s="33" t="n">
        <f aca="false">R290+R$229</f>
        <v>6.29999999999999</v>
      </c>
      <c r="S291" s="26" t="n">
        <f aca="false">S290+(Q291+Q290)/2*(R291-R290)</f>
        <v>-1.10991981680023</v>
      </c>
      <c r="U291" s="32" t="n">
        <f aca="false">(0.601*Diagramme!D$7*(Diagramme!D$5/1000)^2*PI()/4*Q291^2)</f>
        <v>0.912865002589256</v>
      </c>
      <c r="V291" s="26" t="n">
        <f aca="false">IF(W291&lt;0,-9.81+AA291/Diagramme!E$6*1000,-9.81-AA291/Diagramme!E$6*1000)</f>
        <v>-1.17091228962255</v>
      </c>
      <c r="W291" s="26" t="n">
        <f aca="false">W290+V290*(X291-X290)</f>
        <v>-21.5764582277</v>
      </c>
      <c r="X291" s="33" t="n">
        <f aca="false">X290+X$229</f>
        <v>6.29999999999999</v>
      </c>
      <c r="Y291" s="26" t="n">
        <f aca="false">Y290+(W291+W290)/2*(X291-X290)</f>
        <v>-21.3297402525924</v>
      </c>
      <c r="AA291" s="32" t="n">
        <f aca="false">(0.601*Diagramme!E$7*(Diagramme!E$5/1000)^2*PI()/4*W291^2)</f>
        <v>0.95029964814152</v>
      </c>
    </row>
    <row r="292" customFormat="false" ht="12.75" hidden="false" customHeight="false" outlineLevel="0" collapsed="false">
      <c r="A292" s="26" t="s">
        <v>19</v>
      </c>
      <c r="B292" s="26" t="n">
        <f aca="false">IF(C292&lt;0,-9.81+I292/Diagramme!B$6*1000,-9.81-I292/Diagramme!B$6*1000)</f>
        <v>-2.27611669364493</v>
      </c>
      <c r="C292" s="26" t="n">
        <f aca="false">C291+B291*(F292-F291)</f>
        <v>-22.7481629939529</v>
      </c>
      <c r="F292" s="33" t="n">
        <f aca="false">F291+F$229</f>
        <v>6.39999999999999</v>
      </c>
      <c r="G292" s="26" t="n">
        <f aca="false">G291+(C292+C291)/2*(F292-F291)</f>
        <v>3.97394066134317</v>
      </c>
      <c r="I292" s="32" t="n">
        <f aca="false">(0.601*Diagramme!B$7*(Diagramme!B$5/1000)^2*PI()/4*C292^2)</f>
        <v>0.625312314427471</v>
      </c>
      <c r="J292" s="26" t="n">
        <f aca="false">IF(K292&lt;0,-9.81+O292/Diagramme!C$6*1000,-9.81-O292/Diagramme!C$6*1000)</f>
        <v>-1.74258842233236</v>
      </c>
      <c r="K292" s="26" t="n">
        <f aca="false">K291+J291*(L292-L291)</f>
        <v>-23.5398664100352</v>
      </c>
      <c r="L292" s="33" t="n">
        <f aca="false">L291+L$229</f>
        <v>6.39999999999999</v>
      </c>
      <c r="M292" s="26" t="n">
        <f aca="false">M291+(K292+K291)/2*(L292-L291)</f>
        <v>-21.3261047282027</v>
      </c>
      <c r="O292" s="32" t="n">
        <f aca="false">(0.601*Diagramme!C$7*(Diagramme!C$5/1000)^2*PI()/4*K292^2)</f>
        <v>0.669595160946414</v>
      </c>
      <c r="P292" s="26" t="n">
        <f aca="false">IF(Q292&lt;0,-9.81+U292/Diagramme!D$6*1000,-9.81-U292/Diagramme!D$6*1000)</f>
        <v>-1.39219366533352</v>
      </c>
      <c r="Q292" s="26" t="n">
        <f aca="false">Q291+P291*(R292-R291)</f>
        <v>-21.2983362932264</v>
      </c>
      <c r="R292" s="33" t="n">
        <f aca="false">R291+R$229</f>
        <v>6.39999999999999</v>
      </c>
      <c r="S292" s="26" t="n">
        <f aca="false">S291+(Q292+Q291)/2*(R292-R291)</f>
        <v>-3.23219730987692</v>
      </c>
      <c r="U292" s="32" t="n">
        <f aca="false">(0.601*Diagramme!D$7*(Diagramme!D$5/1000)^2*PI()/4*Q292^2)</f>
        <v>0.925958696813313</v>
      </c>
      <c r="V292" s="26" t="n">
        <f aca="false">IF(W292&lt;0,-9.81+AA292/Diagramme!E$6*1000,-9.81-AA292/Diagramme!E$6*1000)</f>
        <v>-1.07689257984595</v>
      </c>
      <c r="W292" s="26" t="n">
        <f aca="false">W291+V291*(X292-X291)</f>
        <v>-21.6935494566623</v>
      </c>
      <c r="X292" s="33" t="n">
        <f aca="false">X291+X$229</f>
        <v>6.39999999999999</v>
      </c>
      <c r="Y292" s="26" t="n">
        <f aca="false">Y291+(W292+W291)/2*(X292-X291)</f>
        <v>-23.4932406368105</v>
      </c>
      <c r="AA292" s="32" t="n">
        <f aca="false">(0.601*Diagramme!E$7*(Diagramme!E$5/1000)^2*PI()/4*W292^2)</f>
        <v>0.960641816216946</v>
      </c>
    </row>
    <row r="293" customFormat="false" ht="12.75" hidden="false" customHeight="false" outlineLevel="0" collapsed="false">
      <c r="A293" s="26" t="s">
        <v>19</v>
      </c>
      <c r="B293" s="26" t="n">
        <f aca="false">IF(C293&lt;0,-9.81+I293/Diagramme!B$6*1000,-9.81-I293/Diagramme!B$6*1000)</f>
        <v>-2.12459864300452</v>
      </c>
      <c r="C293" s="26" t="n">
        <f aca="false">C292+B292*(F293-F292)</f>
        <v>-22.9757746633174</v>
      </c>
      <c r="F293" s="33" t="n">
        <f aca="false">F292+F$229</f>
        <v>6.49999999999999</v>
      </c>
      <c r="G293" s="26" t="n">
        <f aca="false">G292+(C293+C292)/2*(F293-F292)</f>
        <v>1.68774377847967</v>
      </c>
      <c r="I293" s="32" t="n">
        <f aca="false">(0.601*Diagramme!B$7*(Diagramme!B$5/1000)^2*PI()/4*C293^2)</f>
        <v>0.637888312630625</v>
      </c>
      <c r="J293" s="26" t="n">
        <f aca="false">IF(K293&lt;0,-9.81+O293/Diagramme!C$6*1000,-9.81-O293/Diagramme!C$6*1000)</f>
        <v>-1.62270488445319</v>
      </c>
      <c r="K293" s="26" t="n">
        <f aca="false">K292+J292*(L293-L292)</f>
        <v>-23.7141252522684</v>
      </c>
      <c r="L293" s="33" t="n">
        <f aca="false">L292+L$229</f>
        <v>6.49999999999999</v>
      </c>
      <c r="M293" s="26" t="n">
        <f aca="false">M292+(K293+K292)/2*(L293-L292)</f>
        <v>-23.6888043113178</v>
      </c>
      <c r="O293" s="32" t="n">
        <f aca="false">(0.601*Diagramme!C$7*(Diagramme!C$5/1000)^2*PI()/4*K293^2)</f>
        <v>0.679545494590385</v>
      </c>
      <c r="P293" s="26" t="n">
        <f aca="false">IF(Q293&lt;0,-9.81+U293/Diagramme!D$6*1000,-9.81-U293/Diagramme!D$6*1000)</f>
        <v>-1.28178580444668</v>
      </c>
      <c r="Q293" s="26" t="n">
        <f aca="false">Q292+P292*(R293-R292)</f>
        <v>-21.4375556597598</v>
      </c>
      <c r="R293" s="33" t="n">
        <f aca="false">R292+R$229</f>
        <v>6.49999999999999</v>
      </c>
      <c r="S293" s="26" t="n">
        <f aca="false">S292+(Q293+Q292)/2*(R293-R292)</f>
        <v>-5.36899190752622</v>
      </c>
      <c r="U293" s="32" t="n">
        <f aca="false">(0.601*Diagramme!D$7*(Diagramme!D$5/1000)^2*PI()/4*Q293^2)</f>
        <v>0.938103561510866</v>
      </c>
      <c r="V293" s="26" t="n">
        <f aca="false">IF(W293&lt;0,-9.81+AA293/Diagramme!E$6*1000,-9.81-AA293/Diagramme!E$6*1000)</f>
        <v>-0.989973088877921</v>
      </c>
      <c r="W293" s="26" t="n">
        <f aca="false">W292+V292*(X293-X292)</f>
        <v>-21.8012387146469</v>
      </c>
      <c r="X293" s="33" t="n">
        <f aca="false">X292+X$229</f>
        <v>6.49999999999999</v>
      </c>
      <c r="Y293" s="26" t="n">
        <f aca="false">Y292+(W293+W292)/2*(X293-X292)</f>
        <v>-25.667980045376</v>
      </c>
      <c r="AA293" s="32" t="n">
        <f aca="false">(0.601*Diagramme!E$7*(Diagramme!E$5/1000)^2*PI()/4*W293^2)</f>
        <v>0.970202960223429</v>
      </c>
    </row>
    <row r="294" customFormat="false" ht="12.75" hidden="false" customHeight="false" outlineLevel="0" collapsed="false">
      <c r="A294" s="26" t="s">
        <v>19</v>
      </c>
      <c r="B294" s="26" t="n">
        <f aca="false">IF(C294&lt;0,-9.81+I294/Diagramme!B$6*1000,-9.81-I294/Diagramme!B$6*1000)</f>
        <v>-1.98180573279588</v>
      </c>
      <c r="C294" s="26" t="n">
        <f aca="false">C293+B293*(F294-F293)</f>
        <v>-23.1882345276178</v>
      </c>
      <c r="F294" s="33" t="n">
        <f aca="false">F293+F$229</f>
        <v>6.59999999999999</v>
      </c>
      <c r="G294" s="26" t="n">
        <f aca="false">G293+(C294+C293)/2*(F294-F293)</f>
        <v>-0.620456681067085</v>
      </c>
      <c r="I294" s="32" t="n">
        <f aca="false">(0.601*Diagramme!B$7*(Diagramme!B$5/1000)^2*PI()/4*C294^2)</f>
        <v>0.649740124177942</v>
      </c>
      <c r="J294" s="26" t="n">
        <f aca="false">IF(K294&lt;0,-9.81+O294/Diagramme!C$6*1000,-9.81-O294/Diagramme!C$6*1000)</f>
        <v>-1.51027384419608</v>
      </c>
      <c r="K294" s="26" t="n">
        <f aca="false">K293+J293*(L294-L293)</f>
        <v>-23.8763957407138</v>
      </c>
      <c r="L294" s="33" t="n">
        <f aca="false">L293+L$229</f>
        <v>6.59999999999999</v>
      </c>
      <c r="M294" s="26" t="n">
        <f aca="false">M293+(K294+K293)/2*(L294-L293)</f>
        <v>-26.0683303609669</v>
      </c>
      <c r="O294" s="32" t="n">
        <f aca="false">(0.601*Diagramme!C$7*(Diagramme!C$5/1000)^2*PI()/4*K294^2)</f>
        <v>0.688877270931725</v>
      </c>
      <c r="P294" s="26" t="n">
        <f aca="false">IF(Q294&lt;0,-9.81+U294/Diagramme!D$6*1000,-9.81-U294/Diagramme!D$6*1000)</f>
        <v>-1.17949779926977</v>
      </c>
      <c r="Q294" s="26" t="n">
        <f aca="false">Q293+P293*(R294-R293)</f>
        <v>-21.5657342402044</v>
      </c>
      <c r="R294" s="33" t="n">
        <f aca="false">R293+R$229</f>
        <v>6.59999999999999</v>
      </c>
      <c r="S294" s="26" t="n">
        <f aca="false">S293+(Q294+Q293)/2*(R294-R293)</f>
        <v>-7.51915640252443</v>
      </c>
      <c r="U294" s="32" t="n">
        <f aca="false">(0.601*Diagramme!D$7*(Diagramme!D$5/1000)^2*PI()/4*Q294^2)</f>
        <v>0.949355242080326</v>
      </c>
      <c r="V294" s="26" t="n">
        <f aca="false">IF(W294&lt;0,-9.81+AA294/Diagramme!E$6*1000,-9.81-AA294/Diagramme!E$6*1000)</f>
        <v>-0.909689449499018</v>
      </c>
      <c r="W294" s="26" t="n">
        <f aca="false">W293+V293*(X294-X293)</f>
        <v>-21.9002360235347</v>
      </c>
      <c r="X294" s="33" t="n">
        <f aca="false">X293+X$229</f>
        <v>6.59999999999999</v>
      </c>
      <c r="Y294" s="26" t="n">
        <f aca="false">Y293+(W294+W293)/2*(X294-X293)</f>
        <v>-27.853053782285</v>
      </c>
      <c r="AA294" s="32" t="n">
        <f aca="false">(0.601*Diagramme!E$7*(Diagramme!E$5/1000)^2*PI()/4*W294^2)</f>
        <v>0.979034160555108</v>
      </c>
    </row>
    <row r="295" customFormat="false" ht="12.75" hidden="false" customHeight="false" outlineLevel="0" collapsed="false">
      <c r="A295" s="26" t="s">
        <v>19</v>
      </c>
      <c r="B295" s="26" t="n">
        <f aca="false">IF(C295&lt;0,-9.81+I295/Diagramme!B$6*1000,-9.81-I295/Diagramme!B$6*1000)</f>
        <v>-1.84742503152451</v>
      </c>
      <c r="C295" s="26" t="n">
        <f aca="false">C294+B294*(F295-F294)</f>
        <v>-23.3864151008974</v>
      </c>
      <c r="F295" s="33" t="n">
        <f aca="false">F294+F$229</f>
        <v>6.69999999999999</v>
      </c>
      <c r="G295" s="26" t="n">
        <f aca="false">G294+(C295+C294)/2*(F295-F294)</f>
        <v>-2.94918916249284</v>
      </c>
      <c r="I295" s="32" t="n">
        <f aca="false">(0.601*Diagramme!B$7*(Diagramme!B$5/1000)^2*PI()/4*C295^2)</f>
        <v>0.660893722383465</v>
      </c>
      <c r="J295" s="26" t="n">
        <f aca="false">IF(K295&lt;0,-9.81+O295/Diagramme!C$6*1000,-9.81-O295/Diagramme!C$6*1000)</f>
        <v>-1.40494384911362</v>
      </c>
      <c r="K295" s="26" t="n">
        <f aca="false">K294+J294*(L295-L294)</f>
        <v>-24.0274231251334</v>
      </c>
      <c r="L295" s="33" t="n">
        <f aca="false">L294+L$229</f>
        <v>6.69999999999999</v>
      </c>
      <c r="M295" s="26" t="n">
        <f aca="false">M294+(K295+K294)/2*(L295-L294)</f>
        <v>-28.4635213042593</v>
      </c>
      <c r="O295" s="32" t="n">
        <f aca="false">(0.601*Diagramme!C$7*(Diagramme!C$5/1000)^2*PI()/4*K295^2)</f>
        <v>0.69761966052357</v>
      </c>
      <c r="P295" s="26" t="n">
        <f aca="false">IF(Q295&lt;0,-9.81+U295/Diagramme!D$6*1000,-9.81-U295/Diagramme!D$6*1000)</f>
        <v>-1.08483377239774</v>
      </c>
      <c r="Q295" s="26" t="n">
        <f aca="false">Q294+P294*(R295-R294)</f>
        <v>-21.6836840201314</v>
      </c>
      <c r="R295" s="33" t="n">
        <f aca="false">R294+R$229</f>
        <v>6.69999999999999</v>
      </c>
      <c r="S295" s="26" t="n">
        <f aca="false">S294+(Q295+Q294)/2*(R295-R294)</f>
        <v>-9.68162731554121</v>
      </c>
      <c r="U295" s="32" t="n">
        <f aca="false">(0.601*Diagramme!D$7*(Diagramme!D$5/1000)^2*PI()/4*Q295^2)</f>
        <v>0.959768285036249</v>
      </c>
      <c r="V295" s="26" t="n">
        <f aca="false">IF(W295&lt;0,-9.81+AA295/Diagramme!E$6*1000,-9.81-AA295/Diagramme!E$6*1000)</f>
        <v>-0.835595871616036</v>
      </c>
      <c r="W295" s="26" t="n">
        <f aca="false">W294+V294*(X295-X294)</f>
        <v>-21.9912049684846</v>
      </c>
      <c r="X295" s="33" t="n">
        <f aca="false">X294+X$229</f>
        <v>6.69999999999999</v>
      </c>
      <c r="Y295" s="26" t="n">
        <f aca="false">Y294+(W295+W294)/2*(X295-X294)</f>
        <v>-30.047625831886</v>
      </c>
      <c r="AA295" s="32" t="n">
        <f aca="false">(0.601*Diagramme!E$7*(Diagramme!E$5/1000)^2*PI()/4*W295^2)</f>
        <v>0.987184454122236</v>
      </c>
    </row>
    <row r="296" customFormat="false" ht="12.75" hidden="false" customHeight="false" outlineLevel="0" collapsed="false">
      <c r="A296" s="26" t="s">
        <v>19</v>
      </c>
      <c r="B296" s="26" t="n">
        <f aca="false">IF(C296&lt;0,-9.81+I296/Diagramme!B$6*1000,-9.81-I296/Diagramme!B$6*1000)</f>
        <v>-1.72112638698043</v>
      </c>
      <c r="C296" s="26" t="n">
        <f aca="false">C295+B295*(F296-F295)</f>
        <v>-23.5711576040498</v>
      </c>
      <c r="F296" s="33" t="n">
        <f aca="false">F295+F$229</f>
        <v>6.79999999999999</v>
      </c>
      <c r="G296" s="26" t="n">
        <f aca="false">G295+(C296+C295)/2*(F296-F295)</f>
        <v>-5.29706779774019</v>
      </c>
      <c r="I296" s="32" t="n">
        <f aca="false">(0.601*Diagramme!B$7*(Diagramme!B$5/1000)^2*PI()/4*C296^2)</f>
        <v>0.671376509880624</v>
      </c>
      <c r="J296" s="26" t="n">
        <f aca="false">IF(K296&lt;0,-9.81+O296/Diagramme!C$6*1000,-9.81-O296/Diagramme!C$6*1000)</f>
        <v>-1.30636352363192</v>
      </c>
      <c r="K296" s="26" t="n">
        <f aca="false">K295+J295*(L296-L295)</f>
        <v>-24.1679175100447</v>
      </c>
      <c r="L296" s="33" t="n">
        <f aca="false">L295+L$229</f>
        <v>6.79999999999999</v>
      </c>
      <c r="M296" s="26" t="n">
        <f aca="false">M295+(K296+K295)/2*(L296-L295)</f>
        <v>-30.8732883360182</v>
      </c>
      <c r="O296" s="32" t="n">
        <f aca="false">(0.601*Diagramme!C$7*(Diagramme!C$5/1000)^2*PI()/4*K296^2)</f>
        <v>0.705801827538551</v>
      </c>
      <c r="P296" s="26" t="n">
        <f aca="false">IF(Q296&lt;0,-9.81+U296/Diagramme!D$6*1000,-9.81-U296/Diagramme!D$6*1000)</f>
        <v>-0.997311444091386</v>
      </c>
      <c r="Q296" s="26" t="n">
        <f aca="false">Q295+P295*(R296-R295)</f>
        <v>-21.7921673973712</v>
      </c>
      <c r="R296" s="33" t="n">
        <f aca="false">R295+R$229</f>
        <v>6.79999999999999</v>
      </c>
      <c r="S296" s="26" t="n">
        <f aca="false">S295+(Q296+Q295)/2*(R296-R295)</f>
        <v>-11.8554198864163</v>
      </c>
      <c r="U296" s="32" t="n">
        <f aca="false">(0.601*Diagramme!D$7*(Diagramme!D$5/1000)^2*PI()/4*Q296^2)</f>
        <v>0.969395741149948</v>
      </c>
      <c r="V296" s="26" t="n">
        <f aca="false">IF(W296&lt;0,-9.81+AA296/Diagramme!E$6*1000,-9.81-AA296/Diagramme!E$6*1000)</f>
        <v>-0.767266538037905</v>
      </c>
      <c r="W296" s="26" t="n">
        <f aca="false">W295+V295*(X296-X295)</f>
        <v>-22.0747645556462</v>
      </c>
      <c r="X296" s="33" t="n">
        <f aca="false">X295+X$229</f>
        <v>6.79999999999999</v>
      </c>
      <c r="Y296" s="26" t="n">
        <f aca="false">Y295+(W296+W295)/2*(X296-X295)</f>
        <v>-32.2509243080925</v>
      </c>
      <c r="AA296" s="32" t="n">
        <f aca="false">(0.601*Diagramme!E$7*(Diagramme!E$5/1000)^2*PI()/4*W296^2)</f>
        <v>0.994700680815831</v>
      </c>
    </row>
    <row r="297" customFormat="false" ht="12.75" hidden="false" customHeight="false" outlineLevel="0" collapsed="false">
      <c r="A297" s="26" t="s">
        <v>19</v>
      </c>
      <c r="B297" s="26" t="n">
        <f aca="false">IF(C297&lt;0,-9.81+I297/Diagramme!B$6*1000,-9.81-I297/Diagramme!B$6*1000)</f>
        <v>-1.60256791811172</v>
      </c>
      <c r="C297" s="26" t="n">
        <f aca="false">C296+B296*(F297-F296)</f>
        <v>-23.7432702427479</v>
      </c>
      <c r="F297" s="33" t="n">
        <f aca="false">F296+F$229</f>
        <v>6.89999999999999</v>
      </c>
      <c r="G297" s="26" t="n">
        <f aca="false">G296+(C297+C296)/2*(F297-F296)</f>
        <v>-7.66278919008007</v>
      </c>
      <c r="I297" s="32" t="n">
        <f aca="false">(0.601*Diagramme!B$7*(Diagramme!B$5/1000)^2*PI()/4*C297^2)</f>
        <v>0.681216862796727</v>
      </c>
      <c r="J297" s="26" t="n">
        <f aca="false">IF(K297&lt;0,-9.81+O297/Diagramme!C$6*1000,-9.81-O297/Diagramme!C$6*1000)</f>
        <v>-1.21418459128764</v>
      </c>
      <c r="K297" s="26" t="n">
        <f aca="false">K296+J296*(L297-L296)</f>
        <v>-24.2985538624079</v>
      </c>
      <c r="L297" s="33" t="n">
        <f aca="false">L296+L$229</f>
        <v>6.89999999999999</v>
      </c>
      <c r="M297" s="26" t="n">
        <f aca="false">M296+(K297+K296)/2*(L297-L296)</f>
        <v>-33.2966119046408</v>
      </c>
      <c r="O297" s="32" t="n">
        <f aca="false">(0.601*Diagramme!C$7*(Diagramme!C$5/1000)^2*PI()/4*K297^2)</f>
        <v>0.713452678923126</v>
      </c>
      <c r="P297" s="26" t="n">
        <f aca="false">IF(Q297&lt;0,-9.81+U297/Diagramme!D$6*1000,-9.81-U297/Diagramme!D$6*1000)</f>
        <v>-0.916464906301627</v>
      </c>
      <c r="Q297" s="26" t="n">
        <f aca="false">Q296+P296*(R297-R296)</f>
        <v>-21.8918985417803</v>
      </c>
      <c r="R297" s="33" t="n">
        <f aca="false">R296+R$229</f>
        <v>6.89999999999999</v>
      </c>
      <c r="S297" s="26" t="n">
        <f aca="false">S296+(Q297+Q296)/2*(R297-R296)</f>
        <v>-14.0396231833739</v>
      </c>
      <c r="U297" s="32" t="n">
        <f aca="false">(0.601*Diagramme!D$7*(Diagramme!D$5/1000)^2*PI()/4*Q297^2)</f>
        <v>0.978288860306821</v>
      </c>
      <c r="V297" s="26" t="n">
        <f aca="false">IF(W297&lt;0,-9.81+AA297/Diagramme!E$6*1000,-9.81-AA297/Diagramme!E$6*1000)</f>
        <v>-0.704296493421252</v>
      </c>
      <c r="W297" s="26" t="n">
        <f aca="false">W296+V296*(X297-X296)</f>
        <v>-22.15149120945</v>
      </c>
      <c r="X297" s="33" t="n">
        <f aca="false">X296+X$229</f>
        <v>6.89999999999999</v>
      </c>
      <c r="Y297" s="26" t="n">
        <f aca="false">Y296+(W297+W296)/2*(X297-X296)</f>
        <v>-34.4622370963473</v>
      </c>
      <c r="AA297" s="32" t="n">
        <f aca="false">(0.601*Diagramme!E$7*(Diagramme!E$5/1000)^2*PI()/4*W297^2)</f>
        <v>1.00162738572366</v>
      </c>
    </row>
    <row r="298" customFormat="false" ht="12.75" hidden="false" customHeight="false" outlineLevel="0" collapsed="false">
      <c r="A298" s="26" t="s">
        <v>19</v>
      </c>
      <c r="B298" s="26" t="n">
        <f aca="false">IF(C298&lt;0,-9.81+I298/Diagramme!B$6*1000,-9.81-I298/Diagramme!B$6*1000)</f>
        <v>-1.49140079053119</v>
      </c>
      <c r="C298" s="26" t="n">
        <f aca="false">C297+B297*(F298-F297)</f>
        <v>-23.9035270345591</v>
      </c>
      <c r="F298" s="33" t="n">
        <f aca="false">F297+F$229</f>
        <v>6.99999999999999</v>
      </c>
      <c r="G298" s="26" t="n">
        <f aca="false">G297+(C298+C297)/2*(F298-F297)</f>
        <v>-10.0451290539454</v>
      </c>
      <c r="I298" s="32" t="n">
        <f aca="false">(0.601*Diagramme!B$7*(Diagramme!B$5/1000)^2*PI()/4*C298^2)</f>
        <v>0.690443734385911</v>
      </c>
      <c r="J298" s="26" t="n">
        <f aca="false">IF(K298&lt;0,-9.81+O298/Diagramme!C$6*1000,-9.81-O298/Diagramme!C$6*1000)</f>
        <v>-1.12806438030342</v>
      </c>
      <c r="K298" s="26" t="n">
        <f aca="false">K297+J297*(L298-L297)</f>
        <v>-24.4199723215367</v>
      </c>
      <c r="L298" s="33" t="n">
        <f aca="false">L297+L$229</f>
        <v>6.99999999999999</v>
      </c>
      <c r="M298" s="26" t="n">
        <f aca="false">M297+(K298+K297)/2*(L298-L297)</f>
        <v>-35.732538213838</v>
      </c>
      <c r="O298" s="32" t="n">
        <f aca="false">(0.601*Diagramme!C$7*(Diagramme!C$5/1000)^2*PI()/4*K298^2)</f>
        <v>0.720600656434816</v>
      </c>
      <c r="P298" s="26" t="n">
        <f aca="false">IF(Q298&lt;0,-9.81+U298/Diagramme!D$6*1000,-9.81-U298/Diagramme!D$6*1000)</f>
        <v>-0.84184667867679</v>
      </c>
      <c r="Q298" s="26" t="n">
        <f aca="false">Q297+P297*(R298-R297)</f>
        <v>-21.9835450324105</v>
      </c>
      <c r="R298" s="33" t="n">
        <f aca="false">R297+R$229</f>
        <v>6.99999999999999</v>
      </c>
      <c r="S298" s="26" t="n">
        <f aca="false">S297+(Q298+Q297)/2*(R298-R297)</f>
        <v>-16.2333953620834</v>
      </c>
      <c r="U298" s="32" t="n">
        <f aca="false">(0.601*Diagramme!D$7*(Diagramme!D$5/1000)^2*PI()/4*Q298^2)</f>
        <v>0.986496865345553</v>
      </c>
      <c r="V298" s="26" t="n">
        <f aca="false">IF(W298&lt;0,-9.81+AA298/Diagramme!E$6*1000,-9.81-AA298/Diagramme!E$6*1000)</f>
        <v>-0.646302111990927</v>
      </c>
      <c r="W298" s="26" t="n">
        <f aca="false">W297+V297*(X298-X297)</f>
        <v>-22.2219208587921</v>
      </c>
      <c r="X298" s="33" t="n">
        <f aca="false">X297+X$229</f>
        <v>6.99999999999999</v>
      </c>
      <c r="Y298" s="26" t="n">
        <f aca="false">Y297+(W298+W297)/2*(X298-X297)</f>
        <v>-36.6809076997594</v>
      </c>
      <c r="AA298" s="32" t="n">
        <f aca="false">(0.601*Diagramme!E$7*(Diagramme!E$5/1000)^2*PI()/4*W298^2)</f>
        <v>1.008006767681</v>
      </c>
    </row>
    <row r="299" customFormat="false" ht="12.75" hidden="false" customHeight="false" outlineLevel="0" collapsed="false">
      <c r="A299" s="26" t="s">
        <v>19</v>
      </c>
      <c r="B299" s="26" t="n">
        <f aca="false">IF(C299&lt;0,-9.81+I299/Diagramme!B$6*1000,-9.81-I299/Diagramme!B$6*1000)</f>
        <v>-1.38727332326346</v>
      </c>
      <c r="C299" s="26" t="n">
        <f aca="false">C298+B298*(F299-F298)</f>
        <v>-24.0526671136122</v>
      </c>
      <c r="F299" s="33" t="n">
        <f aca="false">F298+F$229</f>
        <v>7.09999999999999</v>
      </c>
      <c r="G299" s="26" t="n">
        <f aca="false">G298+(C299+C298)/2*(F299-F298)</f>
        <v>-12.442938761354</v>
      </c>
      <c r="I299" s="32" t="n">
        <f aca="false">(0.601*Diagramme!B$7*(Diagramme!B$5/1000)^2*PI()/4*C299^2)</f>
        <v>0.699086314169133</v>
      </c>
      <c r="J299" s="26" t="n">
        <f aca="false">IF(K299&lt;0,-9.81+O299/Diagramme!C$6*1000,-9.81-O299/Diagramme!C$6*1000)</f>
        <v>-1.04766786667548</v>
      </c>
      <c r="K299" s="26" t="n">
        <f aca="false">K298+J298*(L299-L298)</f>
        <v>-24.532778759567</v>
      </c>
      <c r="L299" s="33" t="n">
        <f aca="false">L298+L$229</f>
        <v>7.09999999999999</v>
      </c>
      <c r="M299" s="26" t="n">
        <f aca="false">M298+(K299+K298)/2*(L299-L298)</f>
        <v>-38.1801757678932</v>
      </c>
      <c r="O299" s="32" t="n">
        <f aca="false">(0.601*Diagramme!C$7*(Diagramme!C$5/1000)^2*PI()/4*K299^2)</f>
        <v>0.727273567065935</v>
      </c>
      <c r="P299" s="26" t="n">
        <f aca="false">IF(Q299&lt;0,-9.81+U299/Diagramme!D$6*1000,-9.81-U299/Diagramme!D$6*1000)</f>
        <v>-0.773029153124464</v>
      </c>
      <c r="Q299" s="26" t="n">
        <f aca="false">Q298+P298*(R299-R298)</f>
        <v>-22.0677297002782</v>
      </c>
      <c r="R299" s="33" t="n">
        <f aca="false">R298+R$229</f>
        <v>7.09999999999999</v>
      </c>
      <c r="S299" s="26" t="n">
        <f aca="false">S298+(Q299+Q298)/2*(R299-R298)</f>
        <v>-18.4359590987179</v>
      </c>
      <c r="U299" s="32" t="n">
        <f aca="false">(0.601*Diagramme!D$7*(Diagramme!D$5/1000)^2*PI()/4*Q299^2)</f>
        <v>0.994066793156309</v>
      </c>
      <c r="V299" s="26" t="n">
        <f aca="false">IF(W299&lt;0,-9.81+AA299/Diagramme!E$6*1000,-9.81-AA299/Diagramme!E$6*1000)</f>
        <v>-0.592921219691924</v>
      </c>
      <c r="W299" s="26" t="n">
        <f aca="false">W298+V298*(X299-X298)</f>
        <v>-22.2865510699912</v>
      </c>
      <c r="X299" s="33" t="n">
        <f aca="false">X298+X$229</f>
        <v>7.09999999999999</v>
      </c>
      <c r="Y299" s="26" t="n">
        <f aca="false">Y298+(W299+W298)/2*(X299-X298)</f>
        <v>-38.9063312961986</v>
      </c>
      <c r="AA299" s="32" t="n">
        <f aca="false">(0.601*Diagramme!E$7*(Diagramme!E$5/1000)^2*PI()/4*W299^2)</f>
        <v>1.01387866583389</v>
      </c>
    </row>
    <row r="300" customFormat="false" ht="12.75" hidden="false" customHeight="false" outlineLevel="0" collapsed="false">
      <c r="A300" s="26" t="s">
        <v>19</v>
      </c>
      <c r="B300" s="26" t="n">
        <f aca="false">IF(C300&lt;0,-9.81+I300/Diagramme!B$6*1000,-9.81-I300/Diagramme!B$6*1000)</f>
        <v>-1.28983447895352</v>
      </c>
      <c r="C300" s="26" t="n">
        <f aca="false">C299+B299*(F300-F299)</f>
        <v>-24.1913944459385</v>
      </c>
      <c r="F300" s="33" t="n">
        <f aca="false">F299+F$229</f>
        <v>7.19999999999999</v>
      </c>
      <c r="G300" s="26" t="n">
        <f aca="false">G299+(C300+C299)/2*(F300-F299)</f>
        <v>-14.8551418393315</v>
      </c>
      <c r="I300" s="32" t="n">
        <f aca="false">(0.601*Diagramme!B$7*(Diagramme!B$5/1000)^2*PI()/4*C300^2)</f>
        <v>0.707173738246858</v>
      </c>
      <c r="J300" s="26" t="n">
        <f aca="false">IF(K300&lt;0,-9.81+O300/Diagramme!C$6*1000,-9.81-O300/Diagramme!C$6*1000)</f>
        <v>-0.972669307037252</v>
      </c>
      <c r="K300" s="26" t="n">
        <f aca="false">K299+J299*(L300-L299)</f>
        <v>-24.6375455462346</v>
      </c>
      <c r="L300" s="33" t="n">
        <f aca="false">L299+L$229</f>
        <v>7.19999999999999</v>
      </c>
      <c r="M300" s="26" t="n">
        <f aca="false">M299+(K300+K299)/2*(L300-L299)</f>
        <v>-40.6386919831833</v>
      </c>
      <c r="O300" s="32" t="n">
        <f aca="false">(0.601*Diagramme!C$7*(Diagramme!C$5/1000)^2*PI()/4*K300^2)</f>
        <v>0.733498447515908</v>
      </c>
      <c r="P300" s="26" t="n">
        <f aca="false">IF(Q300&lt;0,-9.81+U300/Diagramme!D$6*1000,-9.81-U300/Diagramme!D$6*1000)</f>
        <v>-0.709605523565495</v>
      </c>
      <c r="Q300" s="26" t="n">
        <f aca="false">Q299+P299*(R300-R299)</f>
        <v>-22.1450326155906</v>
      </c>
      <c r="R300" s="33" t="n">
        <f aca="false">R299+R$229</f>
        <v>7.19999999999999</v>
      </c>
      <c r="S300" s="26" t="n">
        <f aca="false">S299+(Q300+Q299)/2*(R300-R299)</f>
        <v>-20.6465972145113</v>
      </c>
      <c r="U300" s="32" t="n">
        <f aca="false">(0.601*Diagramme!D$7*(Diagramme!D$5/1000)^2*PI()/4*Q300^2)</f>
        <v>1.0010433924078</v>
      </c>
      <c r="V300" s="26" t="n">
        <f aca="false">IF(W300&lt;0,-9.81+AA300/Diagramme!E$6*1000,-9.81-AA300/Diagramme!E$6*1000)</f>
        <v>-0.543812936937098</v>
      </c>
      <c r="W300" s="26" t="n">
        <f aca="false">W299+V299*(X300-X299)</f>
        <v>-22.3458431919604</v>
      </c>
      <c r="X300" s="33" t="n">
        <f aca="false">X299+X$229</f>
        <v>7.19999999999999</v>
      </c>
      <c r="Y300" s="26" t="n">
        <f aca="false">Y299+(W300+W299)/2*(X300-X299)</f>
        <v>-41.1379510092961</v>
      </c>
      <c r="AA300" s="32" t="n">
        <f aca="false">(0.601*Diagramme!E$7*(Diagramme!E$5/1000)^2*PI()/4*W300^2)</f>
        <v>1.01928057693692</v>
      </c>
    </row>
    <row r="301" customFormat="false" ht="12.75" hidden="false" customHeight="false" outlineLevel="0" collapsed="false">
      <c r="A301" s="26" t="s">
        <v>19</v>
      </c>
      <c r="B301" s="26" t="n">
        <f aca="false">IF(C301&lt;0,-9.81+I301/Diagramme!B$6*1000,-9.81-I301/Diagramme!B$6*1000)</f>
        <v>-1.19873679203545</v>
      </c>
      <c r="C301" s="26" t="n">
        <f aca="false">C300+B300*(F301-F300)</f>
        <v>-24.3203778938339</v>
      </c>
      <c r="F301" s="33" t="n">
        <f aca="false">F300+F$229</f>
        <v>7.29999999999999</v>
      </c>
      <c r="G301" s="26" t="n">
        <f aca="false">G300+(C301+C300)/2*(F301-F300)</f>
        <v>-17.2807304563201</v>
      </c>
      <c r="I301" s="32" t="n">
        <f aca="false">(0.601*Diagramme!B$7*(Diagramme!B$5/1000)^2*PI()/4*C301^2)</f>
        <v>0.714734846261058</v>
      </c>
      <c r="J301" s="26" t="n">
        <f aca="false">IF(K301&lt;0,-9.81+O301/Diagramme!C$6*1000,-9.81-O301/Diagramme!C$6*1000)</f>
        <v>-0.902753510849889</v>
      </c>
      <c r="K301" s="26" t="n">
        <f aca="false">K300+J300*(L301-L300)</f>
        <v>-24.7348124769383</v>
      </c>
      <c r="L301" s="33" t="n">
        <f aca="false">L300+L$229</f>
        <v>7.29999999999999</v>
      </c>
      <c r="M301" s="26" t="n">
        <f aca="false">M300+(K301+K300)/2*(L301-L300)</f>
        <v>-43.1073098843419</v>
      </c>
      <c r="O301" s="32" t="n">
        <f aca="false">(0.601*Diagramme!C$7*(Diagramme!C$5/1000)^2*PI()/4*K301^2)</f>
        <v>0.739301458599459</v>
      </c>
      <c r="P301" s="26" t="n">
        <f aca="false">IF(Q301&lt;0,-9.81+U301/Diagramme!D$6*1000,-9.81-U301/Diagramme!D$6*1000)</f>
        <v>-0.651190287370289</v>
      </c>
      <c r="Q301" s="26" t="n">
        <f aca="false">Q300+P300*(R301-R300)</f>
        <v>-22.2159931679472</v>
      </c>
      <c r="R301" s="33" t="n">
        <f aca="false">R300+R$229</f>
        <v>7.29999999999999</v>
      </c>
      <c r="S301" s="26" t="n">
        <f aca="false">S300+(Q301+Q300)/2*(R301-R300)</f>
        <v>-22.8646485036882</v>
      </c>
      <c r="U301" s="32" t="n">
        <f aca="false">(0.601*Diagramme!D$7*(Diagramme!D$5/1000)^2*PI()/4*Q301^2)</f>
        <v>1.00746906838927</v>
      </c>
      <c r="V301" s="26" t="n">
        <f aca="false">IF(W301&lt;0,-9.81+AA301/Diagramme!E$6*1000,-9.81-AA301/Diagramme!E$6*1000)</f>
        <v>-0.498657299249727</v>
      </c>
      <c r="W301" s="26" t="n">
        <f aca="false">W300+V300*(X301-X300)</f>
        <v>-22.4002244856541</v>
      </c>
      <c r="X301" s="33" t="n">
        <f aca="false">X300+X$229</f>
        <v>7.29999999999999</v>
      </c>
      <c r="Y301" s="26" t="n">
        <f aca="false">Y300+(W301+W300)/2*(X301-X300)</f>
        <v>-43.3752543931769</v>
      </c>
      <c r="AA301" s="32" t="n">
        <f aca="false">(0.601*Diagramme!E$7*(Diagramme!E$5/1000)^2*PI()/4*W301^2)</f>
        <v>1.02424769708253</v>
      </c>
    </row>
    <row r="302" customFormat="false" ht="12.75" hidden="false" customHeight="false" outlineLevel="0" collapsed="false">
      <c r="A302" s="26" t="s">
        <v>19</v>
      </c>
      <c r="B302" s="26" t="n">
        <f aca="false">IF(C302&lt;0,-9.81+I302/Diagramme!B$6*1000,-9.81-I302/Diagramme!B$6*1000)</f>
        <v>-1.11363878978137</v>
      </c>
      <c r="C302" s="26" t="n">
        <f aca="false">C301+B301*(F302-F301)</f>
        <v>-24.4402515730374</v>
      </c>
      <c r="F302" s="33" t="n">
        <f aca="false">F301+F$229</f>
        <v>7.39999999999999</v>
      </c>
      <c r="G302" s="26" t="n">
        <f aca="false">G301+(C302+C301)/2*(F302-F301)</f>
        <v>-19.7187619296637</v>
      </c>
      <c r="I302" s="32" t="n">
        <f aca="false">(0.601*Diagramme!B$7*(Diagramme!B$5/1000)^2*PI()/4*C302^2)</f>
        <v>0.721797980448147</v>
      </c>
      <c r="J302" s="26" t="n">
        <f aca="false">IF(K302&lt;0,-9.81+O302/Diagramme!C$6*1000,-9.81-O302/Diagramme!C$6*1000)</f>
        <v>-0.837616798219727</v>
      </c>
      <c r="K302" s="26" t="n">
        <f aca="false">K301+J301*(L302-L301)</f>
        <v>-24.8250878280233</v>
      </c>
      <c r="L302" s="33" t="n">
        <f aca="false">L301+L$229</f>
        <v>7.39999999999999</v>
      </c>
      <c r="M302" s="26" t="n">
        <f aca="false">M301+(K302+K301)/2*(L302-L301)</f>
        <v>-45.58530489959</v>
      </c>
      <c r="O302" s="32" t="n">
        <f aca="false">(0.601*Diagramme!C$7*(Diagramme!C$5/1000)^2*PI()/4*K302^2)</f>
        <v>0.744707805747763</v>
      </c>
      <c r="P302" s="26" t="n">
        <f aca="false">IF(Q302&lt;0,-9.81+U302/Diagramme!D$6*1000,-9.81-U302/Diagramme!D$6*1000)</f>
        <v>-0.597419394989789</v>
      </c>
      <c r="Q302" s="26" t="n">
        <f aca="false">Q301+P301*(R302-R301)</f>
        <v>-22.2811121966842</v>
      </c>
      <c r="R302" s="33" t="n">
        <f aca="false">R301+R$229</f>
        <v>7.39999999999999</v>
      </c>
      <c r="S302" s="26" t="n">
        <f aca="false">S301+(Q302+Q301)/2*(R302-R301)</f>
        <v>-25.0895037719197</v>
      </c>
      <c r="U302" s="32" t="n">
        <f aca="false">(0.601*Diagramme!D$7*(Diagramme!D$5/1000)^2*PI()/4*Q302^2)</f>
        <v>1.01338386655112</v>
      </c>
      <c r="V302" s="26" t="n">
        <f aca="false">IF(W302&lt;0,-9.81+AA302/Diagramme!E$6*1000,-9.81-AA302/Diagramme!E$6*1000)</f>
        <v>-0.457154704961445</v>
      </c>
      <c r="W302" s="26" t="n">
        <f aca="false">W301+V301*(X302-X301)</f>
        <v>-22.450090215579</v>
      </c>
      <c r="X302" s="33" t="n">
        <f aca="false">X301+X$229</f>
        <v>7.39999999999999</v>
      </c>
      <c r="Y302" s="26" t="n">
        <f aca="false">Y301+(W302+W301)/2*(X302-X301)</f>
        <v>-45.6177701282385</v>
      </c>
      <c r="AA302" s="32" t="n">
        <f aca="false">(0.601*Diagramme!E$7*(Diagramme!E$5/1000)^2*PI()/4*W302^2)</f>
        <v>1.02881298245424</v>
      </c>
    </row>
    <row r="303" customFormat="false" ht="12.75" hidden="false" customHeight="false" outlineLevel="0" collapsed="false">
      <c r="A303" s="26" t="s">
        <v>19</v>
      </c>
      <c r="B303" s="26" t="n">
        <f aca="false">IF(C303&lt;0,-9.81+I303/Diagramme!B$6*1000,-9.81-I303/Diagramme!B$6*1000)</f>
        <v>-1.03420696014237</v>
      </c>
      <c r="C303" s="26" t="n">
        <f aca="false">C302+B302*(F303-F302)</f>
        <v>-24.5516154520156</v>
      </c>
      <c r="F303" s="33" t="n">
        <f aca="false">F302+F$229</f>
        <v>7.49999999999999</v>
      </c>
      <c r="G303" s="26" t="n">
        <f aca="false">G302+(C303+C302)/2*(F303-F302)</f>
        <v>-22.1683552809163</v>
      </c>
      <c r="I303" s="32" t="n">
        <f aca="false">(0.601*Diagramme!B$7*(Diagramme!B$5/1000)^2*PI()/4*C303^2)</f>
        <v>0.728390822308183</v>
      </c>
      <c r="J303" s="26" t="n">
        <f aca="false">IF(K303&lt;0,-9.81+O303/Diagramme!C$6*1000,-9.81-O303/Diagramme!C$6*1000)</f>
        <v>-0.776967686069755</v>
      </c>
      <c r="K303" s="26" t="n">
        <f aca="false">K302+J302*(L303-L302)</f>
        <v>-24.9088495078452</v>
      </c>
      <c r="L303" s="33" t="n">
        <f aca="false">L302+L$229</f>
        <v>7.49999999999999</v>
      </c>
      <c r="M303" s="26" t="n">
        <f aca="false">M302+(K303+K302)/2*(L303-L302)</f>
        <v>-48.0720017663834</v>
      </c>
      <c r="O303" s="32" t="n">
        <f aca="false">(0.601*Diagramme!C$7*(Diagramme!C$5/1000)^2*PI()/4*K303^2)</f>
        <v>0.74974168205621</v>
      </c>
      <c r="P303" s="26" t="n">
        <f aca="false">IF(Q303&lt;0,-9.81+U303/Diagramme!D$6*1000,-9.81-U303/Diagramme!D$6*1000)</f>
        <v>-0.547950114753459</v>
      </c>
      <c r="Q303" s="26" t="n">
        <f aca="false">Q302+P302*(R303-R302)</f>
        <v>-22.3408541361832</v>
      </c>
      <c r="R303" s="33" t="n">
        <f aca="false">R302+R$229</f>
        <v>7.49999999999999</v>
      </c>
      <c r="S303" s="26" t="n">
        <f aca="false">S302+(Q303+Q302)/2*(R303-R302)</f>
        <v>-27.3206020885631</v>
      </c>
      <c r="U303" s="32" t="n">
        <f aca="false">(0.601*Diagramme!D$7*(Diagramme!D$5/1000)^2*PI()/4*Q303^2)</f>
        <v>1.01882548737712</v>
      </c>
      <c r="V303" s="26" t="n">
        <f aca="false">IF(W303&lt;0,-9.81+AA303/Diagramme!E$6*1000,-9.81-AA303/Diagramme!E$6*1000)</f>
        <v>-0.419025231761651</v>
      </c>
      <c r="W303" s="26" t="n">
        <f aca="false">W302+V302*(X303-X302)</f>
        <v>-22.4958056860752</v>
      </c>
      <c r="X303" s="33" t="n">
        <f aca="false">X302+X$229</f>
        <v>7.49999999999999</v>
      </c>
      <c r="Y303" s="26" t="n">
        <f aca="false">Y302+(W303+W302)/2*(X303-X302)</f>
        <v>-47.8650649233212</v>
      </c>
      <c r="AA303" s="32" t="n">
        <f aca="false">(0.601*Diagramme!E$7*(Diagramme!E$5/1000)^2*PI()/4*W303^2)</f>
        <v>1.03300722450622</v>
      </c>
    </row>
    <row r="304" customFormat="false" ht="12.75" hidden="false" customHeight="false" outlineLevel="0" collapsed="false">
      <c r="A304" s="26" t="s">
        <v>19</v>
      </c>
      <c r="B304" s="26" t="n">
        <f aca="false">IF(C304&lt;0,-9.81+I304/Diagramme!B$6*1000,-9.81-I304/Diagramme!B$6*1000)</f>
        <v>-0.960117318221844</v>
      </c>
      <c r="C304" s="26" t="n">
        <f aca="false">C303+B303*(F304-F303)</f>
        <v>-24.6550361480298</v>
      </c>
      <c r="F304" s="33" t="n">
        <f aca="false">F303+F$229</f>
        <v>7.59999999999999</v>
      </c>
      <c r="G304" s="26" t="n">
        <f aca="false">G303+(C304+C303)/2*(F304-F303)</f>
        <v>-24.6286878609186</v>
      </c>
      <c r="I304" s="32" t="n">
        <f aca="false">(0.601*Diagramme!B$7*(Diagramme!B$5/1000)^2*PI()/4*C304^2)</f>
        <v>0.734540262587587</v>
      </c>
      <c r="J304" s="26" t="n">
        <f aca="false">IF(K304&lt;0,-9.81+O304/Diagramme!C$6*1000,-9.81-O304/Diagramme!C$6*1000)</f>
        <v>-0.72052734166728</v>
      </c>
      <c r="K304" s="26" t="n">
        <f aca="false">K303+J303*(L304-L303)</f>
        <v>-24.9865462764522</v>
      </c>
      <c r="L304" s="33" t="n">
        <f aca="false">L303+L$229</f>
        <v>7.59999999999999</v>
      </c>
      <c r="M304" s="26" t="n">
        <f aca="false">M303+(K304+K303)/2*(L304-L303)</f>
        <v>-50.5667715555982</v>
      </c>
      <c r="O304" s="32" t="n">
        <f aca="false">(0.601*Diagramme!C$7*(Diagramme!C$5/1000)^2*PI()/4*K304^2)</f>
        <v>0.754426230641616</v>
      </c>
      <c r="P304" s="26" t="n">
        <f aca="false">IF(Q304&lt;0,-9.81+U304/Diagramme!D$6*1000,-9.81-U304/Diagramme!D$6*1000)</f>
        <v>-0.502460670881449</v>
      </c>
      <c r="Q304" s="26" t="n">
        <f aca="false">Q303+P303*(R304-R303)</f>
        <v>-22.3956491476585</v>
      </c>
      <c r="R304" s="33" t="n">
        <f aca="false">R303+R$229</f>
        <v>7.59999999999999</v>
      </c>
      <c r="S304" s="26" t="n">
        <f aca="false">S303+(Q304+Q303)/2*(R304-R303)</f>
        <v>-29.5574272527552</v>
      </c>
      <c r="U304" s="32" t="n">
        <f aca="false">(0.601*Diagramme!D$7*(Diagramme!D$5/1000)^2*PI()/4*Q304^2)</f>
        <v>1.02382932620304</v>
      </c>
      <c r="V304" s="26" t="n">
        <f aca="false">IF(W304&lt;0,-9.81+AA304/Diagramme!E$6*1000,-9.81-AA304/Diagramme!E$6*1000)</f>
        <v>-0.38400785731146</v>
      </c>
      <c r="W304" s="26" t="n">
        <f aca="false">W303+V303*(X304-X303)</f>
        <v>-22.5377082092514</v>
      </c>
      <c r="X304" s="33" t="n">
        <f aca="false">X303+X$229</f>
        <v>7.59999999999999</v>
      </c>
      <c r="Y304" s="26" t="n">
        <f aca="false">Y303+(W304+W303)/2*(X304-X303)</f>
        <v>-50.1167406180875</v>
      </c>
      <c r="AA304" s="32" t="n">
        <f aca="false">(0.601*Diagramme!E$7*(Diagramme!E$5/1000)^2*PI()/4*W304^2)</f>
        <v>1.03685913569574</v>
      </c>
    </row>
    <row r="305" customFormat="false" ht="12.75" hidden="false" customHeight="false" outlineLevel="0" collapsed="false">
      <c r="A305" s="26" t="s">
        <v>19</v>
      </c>
      <c r="B305" s="26" t="n">
        <f aca="false">IF(C305&lt;0,-9.81+I305/Diagramme!B$6*1000,-9.81-I305/Diagramme!B$6*1000)</f>
        <v>-0.891056620396881</v>
      </c>
      <c r="C305" s="26" t="n">
        <f aca="false">C304+B304*(F305-F304)</f>
        <v>-24.751047879852</v>
      </c>
      <c r="F305" s="33" t="n">
        <f aca="false">F304+F$229</f>
        <v>7.69999999999999</v>
      </c>
      <c r="G305" s="26" t="n">
        <f aca="false">G304+(C305+C304)/2*(F305-F304)</f>
        <v>-27.0989920623126</v>
      </c>
      <c r="I305" s="32" t="n">
        <f aca="false">(0.601*Diagramme!B$7*(Diagramme!B$5/1000)^2*PI()/4*C305^2)</f>
        <v>0.740272300507059</v>
      </c>
      <c r="J305" s="26" t="n">
        <f aca="false">IF(K305&lt;0,-9.81+O305/Diagramme!C$6*1000,-9.81-O305/Diagramme!C$6*1000)</f>
        <v>-0.668029838765888</v>
      </c>
      <c r="K305" s="26" t="n">
        <f aca="false">K304+J304*(L305-L304)</f>
        <v>-25.058599010619</v>
      </c>
      <c r="L305" s="33" t="n">
        <f aca="false">L304+L$229</f>
        <v>7.69999999999999</v>
      </c>
      <c r="M305" s="26" t="n">
        <f aca="false">M304+(K305+K304)/2*(L305-L304)</f>
        <v>-53.0690288199518</v>
      </c>
      <c r="O305" s="32" t="n">
        <f aca="false">(0.601*Diagramme!C$7*(Diagramme!C$5/1000)^2*PI()/4*K305^2)</f>
        <v>0.758783523382431</v>
      </c>
      <c r="P305" s="26" t="n">
        <f aca="false">IF(Q305&lt;0,-9.81+U305/Diagramme!D$6*1000,-9.81-U305/Diagramme!D$6*1000)</f>
        <v>-0.460649704553621</v>
      </c>
      <c r="Q305" s="26" t="n">
        <f aca="false">Q304+P304*(R305-R304)</f>
        <v>-22.4458952147467</v>
      </c>
      <c r="R305" s="33" t="n">
        <f aca="false">R304+R$229</f>
        <v>7.69999999999999</v>
      </c>
      <c r="S305" s="26" t="n">
        <f aca="false">S304+(Q305+Q304)/2*(R305-R304)</f>
        <v>-31.7995044708754</v>
      </c>
      <c r="U305" s="32" t="n">
        <f aca="false">(0.601*Diagramme!D$7*(Diagramme!D$5/1000)^2*PI()/4*Q305^2)</f>
        <v>1.0284285324991</v>
      </c>
      <c r="V305" s="26" t="n">
        <f aca="false">IF(W305&lt;0,-9.81+AA305/Diagramme!E$6*1000,-9.81-AA305/Diagramme!E$6*1000)</f>
        <v>-0.351859613313986</v>
      </c>
      <c r="W305" s="26" t="n">
        <f aca="false">W304+V304*(X305-X304)</f>
        <v>-22.5761089949825</v>
      </c>
      <c r="X305" s="33" t="n">
        <f aca="false">X304+X$229</f>
        <v>7.69999999999999</v>
      </c>
      <c r="Y305" s="26" t="n">
        <f aca="false">Y304+(W305+W304)/2*(X305-X304)</f>
        <v>-52.3724314782992</v>
      </c>
      <c r="AA305" s="32" t="n">
        <f aca="false">(0.601*Diagramme!E$7*(Diagramme!E$5/1000)^2*PI()/4*W305^2)</f>
        <v>1.04039544253546</v>
      </c>
    </row>
    <row r="306" customFormat="false" ht="12.75" hidden="false" customHeight="false" outlineLevel="0" collapsed="false">
      <c r="A306" s="26" t="s">
        <v>19</v>
      </c>
      <c r="B306" s="26" t="n">
        <f aca="false">IF(C306&lt;0,-9.81+I306/Diagramme!B$6*1000,-9.81-I306/Diagramme!B$6*1000)</f>
        <v>-0.826723271782749</v>
      </c>
      <c r="C306" s="26" t="n">
        <f aca="false">C305+B305*(F306-F305)</f>
        <v>-24.8401535418917</v>
      </c>
      <c r="F306" s="33" t="n">
        <f aca="false">F305+F$229</f>
        <v>7.79999999999999</v>
      </c>
      <c r="G306" s="26" t="n">
        <f aca="false">G305+(C306+C305)/2*(F306-F305)</f>
        <v>-29.5785521333998</v>
      </c>
      <c r="I306" s="32" t="n">
        <f aca="false">(0.601*Diagramme!B$7*(Diagramme!B$5/1000)^2*PI()/4*C306^2)</f>
        <v>0.745611968442032</v>
      </c>
      <c r="J306" s="26" t="n">
        <f aca="false">IF(K306&lt;0,-9.81+O306/Diagramme!C$6*1000,-9.81-O306/Diagramme!C$6*1000)</f>
        <v>-0.619222247955458</v>
      </c>
      <c r="K306" s="26" t="n">
        <f aca="false">K305+J305*(L306-L305)</f>
        <v>-25.1254019944955</v>
      </c>
      <c r="L306" s="33" t="n">
        <f aca="false">L305+L$229</f>
        <v>7.79999999999999</v>
      </c>
      <c r="M306" s="26" t="n">
        <f aca="false">M305+(K306+K305)/2*(L306-L305)</f>
        <v>-55.5782288702075</v>
      </c>
      <c r="O306" s="32" t="n">
        <f aca="false">(0.601*Diagramme!C$7*(Diagramme!C$5/1000)^2*PI()/4*K306^2)</f>
        <v>0.762834553419697</v>
      </c>
      <c r="P306" s="26" t="n">
        <f aca="false">IF(Q306&lt;0,-9.81+U306/Diagramme!D$6*1000,-9.81-U306/Diagramme!D$6*1000)</f>
        <v>-0.422235600444811</v>
      </c>
      <c r="Q306" s="26" t="n">
        <f aca="false">Q305+P305*(R306-R305)</f>
        <v>-22.491960185202</v>
      </c>
      <c r="R306" s="33" t="n">
        <f aca="false">R305+R$229</f>
        <v>7.79999999999999</v>
      </c>
      <c r="S306" s="26" t="n">
        <f aca="false">S305+(Q306+Q305)/2*(R306-R305)</f>
        <v>-34.0463972408728</v>
      </c>
      <c r="U306" s="32" t="n">
        <f aca="false">(0.601*Diagramme!D$7*(Diagramme!D$5/1000)^2*PI()/4*Q306^2)</f>
        <v>1.03265408395107</v>
      </c>
      <c r="V306" s="26" t="n">
        <f aca="false">IF(W306&lt;0,-9.81+AA306/Diagramme!E$6*1000,-9.81-AA306/Diagramme!E$6*1000)</f>
        <v>-0.322354697334005</v>
      </c>
      <c r="W306" s="26" t="n">
        <f aca="false">W305+V305*(X306-X305)</f>
        <v>-22.6112949563139</v>
      </c>
      <c r="X306" s="33" t="n">
        <f aca="false">X305+X$229</f>
        <v>7.79999999999999</v>
      </c>
      <c r="Y306" s="26" t="n">
        <f aca="false">Y305+(W306+W305)/2*(X306-X305)</f>
        <v>-54.631801675864</v>
      </c>
      <c r="AA306" s="32" t="n">
        <f aca="false">(0.601*Diagramme!E$7*(Diagramme!E$5/1000)^2*PI()/4*W306^2)</f>
        <v>1.04364098329326</v>
      </c>
    </row>
    <row r="307" customFormat="false" ht="12.75" hidden="false" customHeight="false" outlineLevel="0" collapsed="false">
      <c r="A307" s="26" t="s">
        <v>19</v>
      </c>
      <c r="B307" s="26" t="n">
        <f aca="false">IF(C307&lt;0,-9.81+I307/Diagramme!B$6*1000,-9.81-I307/Diagramme!B$6*1000)</f>
        <v>-0.766827969124272</v>
      </c>
      <c r="C307" s="26" t="n">
        <f aca="false">C306+B306*(F307-F306)</f>
        <v>-24.9228258690699</v>
      </c>
      <c r="F307" s="33" t="n">
        <f aca="false">F306+F$229</f>
        <v>7.89999999999999</v>
      </c>
      <c r="G307" s="26" t="n">
        <f aca="false">G306+(C307+C306)/2*(F307-F306)</f>
        <v>-32.0667011039479</v>
      </c>
      <c r="I307" s="32" t="n">
        <f aca="false">(0.601*Diagramme!B$7*(Diagramme!B$5/1000)^2*PI()/4*C307^2)</f>
        <v>0.750583278562686</v>
      </c>
      <c r="J307" s="26" t="n">
        <f aca="false">IF(K307&lt;0,-9.81+O307/Diagramme!C$6*1000,-9.81-O307/Diagramme!C$6*1000)</f>
        <v>-0.573864589301213</v>
      </c>
      <c r="K307" s="26" t="n">
        <f aca="false">K306+J306*(L307-L306)</f>
        <v>-25.1873242192911</v>
      </c>
      <c r="L307" s="33" t="n">
        <f aca="false">L306+L$229</f>
        <v>7.89999999999999</v>
      </c>
      <c r="M307" s="26" t="n">
        <f aca="false">M306+(K307+K306)/2*(L307-L306)</f>
        <v>-58.0938651808968</v>
      </c>
      <c r="O307" s="32" t="n">
        <f aca="false">(0.601*Diagramme!C$7*(Diagramme!C$5/1000)^2*PI()/4*K307^2)</f>
        <v>0.766599239087999</v>
      </c>
      <c r="P307" s="26" t="n">
        <f aca="false">IF(Q307&lt;0,-9.81+U307/Diagramme!D$6*1000,-9.81-U307/Diagramme!D$6*1000)</f>
        <v>-0.386955714484991</v>
      </c>
      <c r="Q307" s="26" t="n">
        <f aca="false">Q306+P306*(R307-R306)</f>
        <v>-22.5341837452465</v>
      </c>
      <c r="R307" s="33" t="n">
        <f aca="false">R306+R$229</f>
        <v>7.89999999999999</v>
      </c>
      <c r="S307" s="26" t="n">
        <f aca="false">S306+(Q307+Q306)/2*(R307-R306)</f>
        <v>-36.2977044373953</v>
      </c>
      <c r="U307" s="32" t="n">
        <f aca="false">(0.601*Diagramme!D$7*(Diagramme!D$5/1000)^2*PI()/4*Q307^2)</f>
        <v>1.03653487140665</v>
      </c>
      <c r="V307" s="26" t="n">
        <f aca="false">IF(W307&lt;0,-9.81+AA307/Diagramme!E$6*1000,-9.81-AA307/Diagramme!E$6*1000)</f>
        <v>-0.295283562233058</v>
      </c>
      <c r="W307" s="26" t="n">
        <f aca="false">W306+V306*(X307-X306)</f>
        <v>-22.6435304260473</v>
      </c>
      <c r="X307" s="33" t="n">
        <f aca="false">X306+X$229</f>
        <v>7.89999999999999</v>
      </c>
      <c r="Y307" s="26" t="n">
        <f aca="false">Y306+(W307+W306)/2*(X307-X306)</f>
        <v>-56.8945429449821</v>
      </c>
      <c r="AA307" s="32" t="n">
        <f aca="false">(0.601*Diagramme!E$7*(Diagramme!E$5/1000)^2*PI()/4*W307^2)</f>
        <v>1.04661880815436</v>
      </c>
    </row>
    <row r="308" customFormat="false" ht="12.75" hidden="false" customHeight="false" outlineLevel="0" collapsed="false">
      <c r="A308" s="26" t="s">
        <v>19</v>
      </c>
      <c r="B308" s="26" t="n">
        <f aca="false">IF(C308&lt;0,-9.81+I308/Diagramme!B$6*1000,-9.81-I308/Diagramme!B$6*1000)</f>
        <v>-0.711094117461631</v>
      </c>
      <c r="C308" s="26" t="n">
        <f aca="false">C307+B307*(F308-F307)</f>
        <v>-24.9995086659824</v>
      </c>
      <c r="F308" s="33" t="n">
        <f aca="false">F307+F$229</f>
        <v>7.99999999999999</v>
      </c>
      <c r="G308" s="26" t="n">
        <f aca="false">G307+(C308+C307)/2*(F308-F307)</f>
        <v>-34.5628178307005</v>
      </c>
      <c r="I308" s="32" t="n">
        <f aca="false">(0.601*Diagramme!B$7*(Diagramme!B$5/1000)^2*PI()/4*C308^2)</f>
        <v>0.755209188250685</v>
      </c>
      <c r="J308" s="26" t="n">
        <f aca="false">IF(K308&lt;0,-9.81+O308/Diagramme!C$6*1000,-9.81-O308/Diagramme!C$6*1000)</f>
        <v>-0.531729672041029</v>
      </c>
      <c r="K308" s="26" t="n">
        <f aca="false">K307+J307*(L308-L307)</f>
        <v>-25.2447106782212</v>
      </c>
      <c r="L308" s="33" t="n">
        <f aca="false">L307+L$229</f>
        <v>7.99999999999999</v>
      </c>
      <c r="M308" s="26" t="n">
        <f aca="false">M307+(K308+K307)/2*(L308-L307)</f>
        <v>-60.6154669257724</v>
      </c>
      <c r="O308" s="32" t="n">
        <f aca="false">(0.601*Diagramme!C$7*(Diagramme!C$5/1000)^2*PI()/4*K308^2)</f>
        <v>0.770096437220595</v>
      </c>
      <c r="P308" s="26" t="n">
        <f aca="false">IF(Q308&lt;0,-9.81+U308/Diagramme!D$6*1000,-9.81-U308/Diagramme!D$6*1000)</f>
        <v>-0.354565532716244</v>
      </c>
      <c r="Q308" s="26" t="n">
        <f aca="false">Q307+P307*(R308-R307)</f>
        <v>-22.572879316695</v>
      </c>
      <c r="R308" s="33" t="n">
        <f aca="false">R307+R$229</f>
        <v>7.99999999999999</v>
      </c>
      <c r="S308" s="26" t="n">
        <f aca="false">S307+(Q308+Q307)/2*(R308-R307)</f>
        <v>-38.5530575904923</v>
      </c>
      <c r="U308" s="32" t="n">
        <f aca="false">(0.601*Diagramme!D$7*(Diagramme!D$5/1000)^2*PI()/4*Q308^2)</f>
        <v>1.04009779140121</v>
      </c>
      <c r="V308" s="26" t="n">
        <f aca="false">IF(W308&lt;0,-9.81+AA308/Diagramme!E$6*1000,-9.81-AA308/Diagramme!E$6*1000)</f>
        <v>-0.270451999273279</v>
      </c>
      <c r="W308" s="26" t="n">
        <f aca="false">W307+V307*(X308-X307)</f>
        <v>-22.6730587822706</v>
      </c>
      <c r="X308" s="33" t="n">
        <f aca="false">X307+X$229</f>
        <v>7.99999999999999</v>
      </c>
      <c r="Y308" s="26" t="n">
        <f aca="false">Y307+(W308+W307)/2*(X308-X307)</f>
        <v>-59.160372405398</v>
      </c>
      <c r="AA308" s="32" t="n">
        <f aca="false">(0.601*Diagramme!E$7*(Diagramme!E$5/1000)^2*PI()/4*W308^2)</f>
        <v>1.04935028007994</v>
      </c>
    </row>
    <row r="309" customFormat="false" ht="12.75" hidden="false" customHeight="false" outlineLevel="0" collapsed="false">
      <c r="A309" s="26" t="s">
        <v>19</v>
      </c>
      <c r="B309" s="26" t="n">
        <f aca="false">IF(C309&lt;0,-9.81+I309/Diagramme!B$6*1000,-9.81-I309/Diagramme!B$6*1000)</f>
        <v>-0.659258055181383</v>
      </c>
      <c r="C309" s="26" t="n">
        <f aca="false">C308+B308*(F309-F308)</f>
        <v>-25.0706180777285</v>
      </c>
      <c r="F309" s="33" t="n">
        <f aca="false">F308+F$229</f>
        <v>8.09999999999999</v>
      </c>
      <c r="G309" s="26" t="n">
        <f aca="false">G308+(C309+C308)/2*(F309-F308)</f>
        <v>-37.066324167886</v>
      </c>
      <c r="I309" s="32" t="n">
        <f aca="false">(0.601*Diagramme!B$7*(Diagramme!B$5/1000)^2*PI()/4*C309^2)</f>
        <v>0.759511581419945</v>
      </c>
      <c r="J309" s="26" t="n">
        <f aca="false">IF(K309&lt;0,-9.81+O309/Diagramme!C$6*1000,-9.81-O309/Diagramme!C$6*1000)</f>
        <v>-0.492602843030198</v>
      </c>
      <c r="K309" s="26" t="n">
        <f aca="false">K308+J308*(L309-L308)</f>
        <v>-25.2978836454253</v>
      </c>
      <c r="L309" s="33" t="n">
        <f aca="false">L308+L$229</f>
        <v>8.09999999999999</v>
      </c>
      <c r="M309" s="26" t="n">
        <f aca="false">M308+(K309+K308)/2*(L309-L308)</f>
        <v>-63.1425966419548</v>
      </c>
      <c r="O309" s="32" t="n">
        <f aca="false">(0.601*Diagramme!C$7*(Diagramme!C$5/1000)^2*PI()/4*K309^2)</f>
        <v>0.773343964028494</v>
      </c>
      <c r="P309" s="26" t="n">
        <f aca="false">IF(Q309&lt;0,-9.81+U309/Diagramme!D$6*1000,-9.81-U309/Diagramme!D$6*1000)</f>
        <v>-0.324837785958392</v>
      </c>
      <c r="Q309" s="26" t="n">
        <f aca="false">Q308+P308*(R309-R308)</f>
        <v>-22.6083358699666</v>
      </c>
      <c r="R309" s="33" t="n">
        <f aca="false">R308+R$229</f>
        <v>8.09999999999999</v>
      </c>
      <c r="S309" s="26" t="n">
        <f aca="false">S308+(Q309+Q308)/2*(R309-R308)</f>
        <v>-40.8121183498254</v>
      </c>
      <c r="U309" s="32" t="n">
        <f aca="false">(0.601*Diagramme!D$7*(Diagramme!D$5/1000)^2*PI()/4*Q309^2)</f>
        <v>1.04336784354458</v>
      </c>
      <c r="V309" s="26" t="n">
        <f aca="false">IF(W309&lt;0,-9.81+AA309/Diagramme!E$6*1000,-9.81-AA309/Diagramme!E$6*1000)</f>
        <v>-0.247680227684789</v>
      </c>
      <c r="W309" s="26" t="n">
        <f aca="false">W308+V308*(X309-X308)</f>
        <v>-22.7001039821979</v>
      </c>
      <c r="X309" s="33" t="n">
        <f aca="false">X308+X$229</f>
        <v>8.09999999999999</v>
      </c>
      <c r="Y309" s="26" t="n">
        <f aca="false">Y308+(W309+W308)/2*(X309-X308)</f>
        <v>-61.4290305436214</v>
      </c>
      <c r="AA309" s="32" t="n">
        <f aca="false">(0.601*Diagramme!E$7*(Diagramme!E$5/1000)^2*PI()/4*W309^2)</f>
        <v>1.05185517495467</v>
      </c>
    </row>
    <row r="310" customFormat="false" ht="12.75" hidden="false" customHeight="false" outlineLevel="0" collapsed="false">
      <c r="A310" s="26" t="s">
        <v>19</v>
      </c>
      <c r="B310" s="26" t="n">
        <f aca="false">IF(C310&lt;0,-9.81+I310/Diagramme!B$6*1000,-9.81-I310/Diagramme!B$6*1000)</f>
        <v>-0.611069118421192</v>
      </c>
      <c r="C310" s="26" t="n">
        <f aca="false">C309+B309*(F310-F309)</f>
        <v>-25.1365438832467</v>
      </c>
      <c r="F310" s="33" t="n">
        <f aca="false">F309+F$229</f>
        <v>8.19999999999999</v>
      </c>
      <c r="G310" s="26" t="n">
        <f aca="false">G309+(C310+C309)/2*(F310-F309)</f>
        <v>-39.5766822659348</v>
      </c>
      <c r="I310" s="32" t="n">
        <f aca="false">(0.601*Diagramme!B$7*(Diagramme!B$5/1000)^2*PI()/4*C310^2)</f>
        <v>0.763511263171041</v>
      </c>
      <c r="J310" s="26" t="n">
        <f aca="false">IF(K310&lt;0,-9.81+O310/Diagramme!C$6*1000,-9.81-O310/Diagramme!C$6*1000)</f>
        <v>-0.456281662792032</v>
      </c>
      <c r="K310" s="26" t="n">
        <f aca="false">K309+J309*(L310-L309)</f>
        <v>-25.3471439297283</v>
      </c>
      <c r="L310" s="33" t="n">
        <f aca="false">L309+L$229</f>
        <v>8.19999999999999</v>
      </c>
      <c r="M310" s="26" t="n">
        <f aca="false">M309+(K310+K309)/2*(L310-L309)</f>
        <v>-65.6748480207124</v>
      </c>
      <c r="O310" s="32" t="n">
        <f aca="false">(0.601*Diagramme!C$7*(Diagramme!C$5/1000)^2*PI()/4*K310^2)</f>
        <v>0.776358621988261</v>
      </c>
      <c r="P310" s="26" t="n">
        <f aca="false">IF(Q310&lt;0,-9.81+U310/Diagramme!D$6*1000,-9.81-U310/Diagramme!D$6*1000)</f>
        <v>-0.297561540511479</v>
      </c>
      <c r="Q310" s="26" t="n">
        <f aca="false">Q309+P309*(R310-R309)</f>
        <v>-22.6408196485625</v>
      </c>
      <c r="R310" s="33" t="n">
        <f aca="false">R309+R$229</f>
        <v>8.19999999999999</v>
      </c>
      <c r="S310" s="26" t="n">
        <f aca="false">S309+(Q310+Q309)/2*(R310-R309)</f>
        <v>-43.0745761257519</v>
      </c>
      <c r="U310" s="32" t="n">
        <f aca="false">(0.601*Diagramme!D$7*(Diagramme!D$5/1000)^2*PI()/4*Q310^2)</f>
        <v>1.04636823054374</v>
      </c>
      <c r="V310" s="26" t="n">
        <f aca="false">IF(W310&lt;0,-9.81+AA310/Diagramme!E$6*1000,-9.81-AA310/Diagramme!E$6*1000)</f>
        <v>-0.226802000727139</v>
      </c>
      <c r="W310" s="26" t="n">
        <f aca="false">W309+V309*(X310-X309)</f>
        <v>-22.7248720049664</v>
      </c>
      <c r="X310" s="33" t="n">
        <f aca="false">X309+X$229</f>
        <v>8.19999999999999</v>
      </c>
      <c r="Y310" s="26" t="n">
        <f aca="false">Y309+(W310+W309)/2*(X310-X309)</f>
        <v>-63.7002793429796</v>
      </c>
      <c r="AA310" s="32" t="n">
        <f aca="false">(0.601*Diagramme!E$7*(Diagramme!E$5/1000)^2*PI()/4*W310^2)</f>
        <v>1.05415177992001</v>
      </c>
    </row>
    <row r="311" customFormat="false" ht="12.75" hidden="false" customHeight="false" outlineLevel="0" collapsed="false">
      <c r="A311" s="26" t="s">
        <v>19</v>
      </c>
      <c r="B311" s="26" t="n">
        <f aca="false">IF(C311&lt;0,-9.81+I311/Diagramme!B$6*1000,-9.81-I311/Diagramme!B$6*1000)</f>
        <v>-0.566289572316121</v>
      </c>
      <c r="C311" s="26" t="n">
        <f aca="false">C310+B310*(F311-F310)</f>
        <v>-25.1976507950888</v>
      </c>
      <c r="F311" s="33" t="n">
        <f aca="false">F310+F$229</f>
        <v>8.29999999999999</v>
      </c>
      <c r="G311" s="26" t="n">
        <f aca="false">G310+(C311+C310)/2*(F311-F310)</f>
        <v>-42.0933919998515</v>
      </c>
      <c r="I311" s="32" t="n">
        <f aca="false">(0.601*Diagramme!B$7*(Diagramme!B$5/1000)^2*PI()/4*C311^2)</f>
        <v>0.767227965497762</v>
      </c>
      <c r="J311" s="26" t="n">
        <f aca="false">IF(K311&lt;0,-9.81+O311/Diagramme!C$6*1000,-9.81-O311/Diagramme!C$6*1000)</f>
        <v>-0.422575525456752</v>
      </c>
      <c r="K311" s="26" t="n">
        <f aca="false">K310+J310*(L311-L310)</f>
        <v>-25.3927720960075</v>
      </c>
      <c r="L311" s="33" t="n">
        <f aca="false">L310+L$229</f>
        <v>8.29999999999999</v>
      </c>
      <c r="M311" s="26" t="n">
        <f aca="false">M310+(K311+K310)/2*(L311-L310)</f>
        <v>-68.2118438219992</v>
      </c>
      <c r="O311" s="32" t="n">
        <f aca="false">(0.601*Diagramme!C$7*(Diagramme!C$5/1000)^2*PI()/4*K311^2)</f>
        <v>0.77915623138709</v>
      </c>
      <c r="P311" s="26" t="n">
        <f aca="false">IF(Q311&lt;0,-9.81+U311/Diagramme!D$6*1000,-9.81-U311/Diagramme!D$6*1000)</f>
        <v>-0.272541281259272</v>
      </c>
      <c r="Q311" s="26" t="n">
        <f aca="false">Q310+P310*(R311-R310)</f>
        <v>-22.6705758026136</v>
      </c>
      <c r="R311" s="33" t="n">
        <f aca="false">R310+R$229</f>
        <v>8.29999999999999</v>
      </c>
      <c r="S311" s="26" t="n">
        <f aca="false">S310+(Q311+Q310)/2*(R311-R310)</f>
        <v>-45.3401458983106</v>
      </c>
      <c r="U311" s="32" t="n">
        <f aca="false">(0.601*Diagramme!D$7*(Diagramme!D$5/1000)^2*PI()/4*Q311^2)</f>
        <v>1.04912045906148</v>
      </c>
      <c r="V311" s="26" t="n">
        <f aca="false">IF(W311&lt;0,-9.81+AA311/Diagramme!E$6*1000,-9.81-AA311/Diagramme!E$6*1000)</f>
        <v>-0.207663735947719</v>
      </c>
      <c r="W311" s="26" t="n">
        <f aca="false">W310+V310*(X311-X310)</f>
        <v>-22.7475522050391</v>
      </c>
      <c r="X311" s="33" t="n">
        <f aca="false">X310+X$229</f>
        <v>8.29999999999999</v>
      </c>
      <c r="Y311" s="26" t="n">
        <f aca="false">Y310+(W311+W310)/2*(X311-X310)</f>
        <v>-65.9739005534799</v>
      </c>
      <c r="AA311" s="32" t="n">
        <f aca="false">(0.601*Diagramme!E$7*(Diagramme!E$5/1000)^2*PI()/4*W311^2)</f>
        <v>1.05625698904575</v>
      </c>
    </row>
    <row r="312" customFormat="false" ht="12.75" hidden="false" customHeight="false" outlineLevel="0" collapsed="false">
      <c r="A312" s="26" t="s">
        <v>19</v>
      </c>
      <c r="B312" s="26" t="n">
        <f aca="false">IF(C312&lt;0,-9.81+I312/Diagramme!B$6*1000,-9.81-I312/Diagramme!B$6*1000)</f>
        <v>-0.524694433301043</v>
      </c>
      <c r="C312" s="26" t="n">
        <f aca="false">C311+B311*(F312-F311)</f>
        <v>-25.2542797523204</v>
      </c>
      <c r="F312" s="33" t="n">
        <f aca="false">F311+F$229</f>
        <v>8.39999999999999</v>
      </c>
      <c r="G312" s="26" t="n">
        <f aca="false">G311+(C312+C311)/2*(F312-F311)</f>
        <v>-44.615988527222</v>
      </c>
      <c r="I312" s="32" t="n">
        <f aca="false">(0.601*Diagramme!B$7*(Diagramme!B$5/1000)^2*PI()/4*C312^2)</f>
        <v>0.770680362036013</v>
      </c>
      <c r="J312" s="26" t="n">
        <f aca="false">IF(K312&lt;0,-9.81+O312/Diagramme!C$6*1000,-9.81-O312/Diagramme!C$6*1000)</f>
        <v>-0.39130523654778</v>
      </c>
      <c r="K312" s="26" t="n">
        <f aca="false">K311+J311*(L312-L311)</f>
        <v>-25.4350296485532</v>
      </c>
      <c r="L312" s="33" t="n">
        <f aca="false">L311+L$229</f>
        <v>8.39999999999999</v>
      </c>
      <c r="M312" s="26" t="n">
        <f aca="false">M311+(K312+K311)/2*(L312-L311)</f>
        <v>-70.7532339092272</v>
      </c>
      <c r="O312" s="32" t="n">
        <f aca="false">(0.601*Diagramme!C$7*(Diagramme!C$5/1000)^2*PI()/4*K312^2)</f>
        <v>0.781751665366534</v>
      </c>
      <c r="P312" s="26" t="n">
        <f aca="false">IF(Q312&lt;0,-9.81+U312/Diagramme!D$6*1000,-9.81-U312/Diagramme!D$6*1000)</f>
        <v>-0.249596000233236</v>
      </c>
      <c r="Q312" s="26" t="n">
        <f aca="false">Q311+P311*(R312-R311)</f>
        <v>-22.6978299307395</v>
      </c>
      <c r="R312" s="33" t="n">
        <f aca="false">R311+R$229</f>
        <v>8.39999999999999</v>
      </c>
      <c r="S312" s="26" t="n">
        <f aca="false">S311+(Q312+Q311)/2*(R312-R311)</f>
        <v>-47.6085661849783</v>
      </c>
      <c r="U312" s="32" t="n">
        <f aca="false">(0.601*Diagramme!D$7*(Diagramme!D$5/1000)^2*PI()/4*Q312^2)</f>
        <v>1.05164443997434</v>
      </c>
      <c r="V312" s="26" t="n">
        <f aca="false">IF(W312&lt;0,-9.81+AA312/Diagramme!E$6*1000,-9.81-AA312/Diagramme!E$6*1000)</f>
        <v>-0.190123675394368</v>
      </c>
      <c r="W312" s="26" t="n">
        <f aca="false">W311+V311*(X312-X311)</f>
        <v>-22.7683185786339</v>
      </c>
      <c r="X312" s="33" t="n">
        <f aca="false">X311+X$229</f>
        <v>8.39999999999999</v>
      </c>
      <c r="Y312" s="26" t="n">
        <f aca="false">Y311+(W312+W311)/2*(X312-X311)</f>
        <v>-68.2496940926635</v>
      </c>
      <c r="AA312" s="32" t="n">
        <f aca="false">(0.601*Diagramme!E$7*(Diagramme!E$5/1000)^2*PI()/4*W312^2)</f>
        <v>1.05818639570662</v>
      </c>
    </row>
    <row r="313" customFormat="false" ht="12.75" hidden="false" customHeight="false" outlineLevel="0" collapsed="false">
      <c r="A313" s="26" t="s">
        <v>19</v>
      </c>
      <c r="B313" s="26" t="n">
        <f aca="false">IF(C313&lt;0,-9.81+I313/Diagramme!B$6*1000,-9.81-I313/Diagramme!B$6*1000)</f>
        <v>-0.48607120364651</v>
      </c>
      <c r="C313" s="26" t="n">
        <f aca="false">C312+B312*(F313-F312)</f>
        <v>-25.3067491956505</v>
      </c>
      <c r="F313" s="33" t="n">
        <f aca="false">F312+F$229</f>
        <v>8.49999999999999</v>
      </c>
      <c r="G313" s="26" t="n">
        <f aca="false">G312+(C313+C312)/2*(F313-F312)</f>
        <v>-47.1440399746205</v>
      </c>
      <c r="I313" s="32" t="n">
        <f aca="false">(0.601*Diagramme!B$7*(Diagramme!B$5/1000)^2*PI()/4*C313^2)</f>
        <v>0.77388609009734</v>
      </c>
      <c r="J313" s="26" t="n">
        <f aca="false">IF(K313&lt;0,-9.81+O313/Diagramme!C$6*1000,-9.81-O313/Diagramme!C$6*1000)</f>
        <v>-0.362302560495777</v>
      </c>
      <c r="K313" s="26" t="n">
        <f aca="false">K312+J312*(L313-L312)</f>
        <v>-25.474160172208</v>
      </c>
      <c r="L313" s="33" t="n">
        <f aca="false">L312+L$229</f>
        <v>8.49999999999999</v>
      </c>
      <c r="M313" s="26" t="n">
        <f aca="false">M312+(K313+K312)/2*(L313-L312)</f>
        <v>-73.2986934002653</v>
      </c>
      <c r="O313" s="32" t="n">
        <f aca="false">(0.601*Diagramme!C$7*(Diagramme!C$5/1000)^2*PI()/4*K313^2)</f>
        <v>0.784158887478851</v>
      </c>
      <c r="P313" s="26" t="n">
        <f aca="false">IF(Q313&lt;0,-9.81+U313/Diagramme!D$6*1000,-9.81-U313/Diagramme!D$6*1000)</f>
        <v>-0.22855830089132</v>
      </c>
      <c r="Q313" s="26" t="n">
        <f aca="false">Q312+P312*(R313-R312)</f>
        <v>-22.7227895307629</v>
      </c>
      <c r="R313" s="33" t="n">
        <f aca="false">R312+R$229</f>
        <v>8.49999999999999</v>
      </c>
      <c r="S313" s="26" t="n">
        <f aca="false">S312+(Q313+Q312)/2*(R313-R312)</f>
        <v>-49.8795971580534</v>
      </c>
      <c r="U313" s="32" t="n">
        <f aca="false">(0.601*Diagramme!D$7*(Diagramme!D$5/1000)^2*PI()/4*Q313^2)</f>
        <v>1.05395858690195</v>
      </c>
      <c r="V313" s="26" t="n">
        <f aca="false">IF(W313&lt;0,-9.81+AA313/Diagramme!E$6*1000,-9.81-AA313/Diagramme!E$6*1000)</f>
        <v>-0.174051079925736</v>
      </c>
      <c r="W313" s="26" t="n">
        <f aca="false">W312+V312*(X313-X312)</f>
        <v>-22.7873309461733</v>
      </c>
      <c r="X313" s="33" t="n">
        <f aca="false">X312+X$229</f>
        <v>8.49999999999999</v>
      </c>
      <c r="Y313" s="26" t="n">
        <f aca="false">Y312+(W313+W312)/2*(X313-X312)</f>
        <v>-70.5274765689039</v>
      </c>
      <c r="AA313" s="32" t="n">
        <f aca="false">(0.601*Diagramme!E$7*(Diagramme!E$5/1000)^2*PI()/4*W313^2)</f>
        <v>1.05995438120817</v>
      </c>
    </row>
    <row r="314" customFormat="false" ht="12.75" hidden="false" customHeight="false" outlineLevel="0" collapsed="false">
      <c r="A314" s="26" t="s">
        <v>19</v>
      </c>
      <c r="B314" s="26" t="n">
        <f aca="false">IF(C314&lt;0,-9.81+I314/Diagramme!B$6*1000,-9.81-I314/Diagramme!B$6*1000)</f>
        <v>-0.4502195366187</v>
      </c>
      <c r="C314" s="26" t="n">
        <f aca="false">C313+B313*(F314-F313)</f>
        <v>-25.3553563160152</v>
      </c>
      <c r="F314" s="33" t="n">
        <f aca="false">F313+F$229</f>
        <v>8.59999999999999</v>
      </c>
      <c r="G314" s="26" t="n">
        <f aca="false">G313+(C314+C313)/2*(F314-F313)</f>
        <v>-49.6771452502038</v>
      </c>
      <c r="I314" s="32" t="n">
        <f aca="false">(0.601*Diagramme!B$7*(Diagramme!B$5/1000)^2*PI()/4*C314^2)</f>
        <v>0.776861778460648</v>
      </c>
      <c r="J314" s="26" t="n">
        <f aca="false">IF(K314&lt;0,-9.81+O314/Diagramme!C$6*1000,-9.81-O314/Diagramme!C$6*1000)</f>
        <v>-0.335409747914349</v>
      </c>
      <c r="K314" s="26" t="n">
        <f aca="false">K313+J313*(L314-L313)</f>
        <v>-25.5103904282576</v>
      </c>
      <c r="L314" s="33" t="n">
        <f aca="false">L313+L$229</f>
        <v>8.59999999999999</v>
      </c>
      <c r="M314" s="26" t="n">
        <f aca="false">M313+(K314+K313)/2*(L314-L313)</f>
        <v>-75.8479209302886</v>
      </c>
      <c r="O314" s="32" t="n">
        <f aca="false">(0.601*Diagramme!C$7*(Diagramme!C$5/1000)^2*PI()/4*K314^2)</f>
        <v>0.786390990923109</v>
      </c>
      <c r="P314" s="26" t="n">
        <f aca="false">IF(Q314&lt;0,-9.81+U314/Diagramme!D$6*1000,-9.81-U314/Diagramme!D$6*1000)</f>
        <v>-0.20927352600215</v>
      </c>
      <c r="Q314" s="26" t="n">
        <f aca="false">Q313+P313*(R314-R313)</f>
        <v>-22.745645360852</v>
      </c>
      <c r="R314" s="33" t="n">
        <f aca="false">R313+R$229</f>
        <v>8.59999999999999</v>
      </c>
      <c r="S314" s="26" t="n">
        <f aca="false">S313+(Q314+Q313)/2*(R314-R313)</f>
        <v>-52.1530189026341</v>
      </c>
      <c r="U314" s="32" t="n">
        <f aca="false">(0.601*Diagramme!D$7*(Diagramme!D$5/1000)^2*PI()/4*Q314^2)</f>
        <v>1.05607991213976</v>
      </c>
      <c r="V314" s="26" t="n">
        <f aca="false">IF(W314&lt;0,-9.81+AA314/Diagramme!E$6*1000,-9.81-AA314/Diagramme!E$6*1000)</f>
        <v>-0.159325460435744</v>
      </c>
      <c r="W314" s="26" t="n">
        <f aca="false">W313+V313*(X314-X313)</f>
        <v>-22.8047360541659</v>
      </c>
      <c r="X314" s="33" t="n">
        <f aca="false">X313+X$229</f>
        <v>8.59999999999999</v>
      </c>
      <c r="Y314" s="26" t="n">
        <f aca="false">Y313+(W314+W313)/2*(X314-X313)</f>
        <v>-72.8070799189208</v>
      </c>
      <c r="AA314" s="32" t="n">
        <f aca="false">(0.601*Diagramme!E$7*(Diagramme!E$5/1000)^2*PI()/4*W314^2)</f>
        <v>1.06157419935207</v>
      </c>
    </row>
    <row r="315" customFormat="false" ht="12.75" hidden="false" customHeight="false" outlineLevel="0" collapsed="false">
      <c r="A315" s="26" t="s">
        <v>19</v>
      </c>
      <c r="B315" s="26" t="n">
        <f aca="false">IF(C315&lt;0,-9.81+I315/Diagramme!B$6*1000,-9.81-I315/Diagramme!B$6*1000)</f>
        <v>-0.416950848122662</v>
      </c>
      <c r="C315" s="26" t="n">
        <f aca="false">C314+B314*(F315-F314)</f>
        <v>-25.400378269677</v>
      </c>
      <c r="F315" s="33" t="n">
        <f aca="false">F314+F$229</f>
        <v>8.69999999999999</v>
      </c>
      <c r="G315" s="26" t="n">
        <f aca="false">G314+(C315+C314)/2*(F315-F314)</f>
        <v>-52.2149319794884</v>
      </c>
      <c r="I315" s="32" t="n">
        <f aca="false">(0.601*Diagramme!B$7*(Diagramme!B$5/1000)^2*PI()/4*C315^2)</f>
        <v>0.779623079605819</v>
      </c>
      <c r="J315" s="26" t="n">
        <f aca="false">IF(K315&lt;0,-9.81+O315/Diagramme!C$6*1000,-9.81-O315/Diagramme!C$6*1000)</f>
        <v>-0.310479051041739</v>
      </c>
      <c r="K315" s="26" t="n">
        <f aca="false">K314+J314*(L315-L314)</f>
        <v>-25.543931403049</v>
      </c>
      <c r="L315" s="33" t="n">
        <f aca="false">L314+L$229</f>
        <v>8.69999999999999</v>
      </c>
      <c r="M315" s="26" t="n">
        <f aca="false">M314+(K315+K314)/2*(L315-L314)</f>
        <v>-78.4006370218539</v>
      </c>
      <c r="O315" s="32" t="n">
        <f aca="false">(0.601*Diagramme!C$7*(Diagramme!C$5/1000)^2*PI()/4*K315^2)</f>
        <v>0.788460238763536</v>
      </c>
      <c r="P315" s="26" t="n">
        <f aca="false">IF(Q315&lt;0,-9.81+U315/Diagramme!D$6*1000,-9.81-U315/Diagramme!D$6*1000)</f>
        <v>-0.191598915048294</v>
      </c>
      <c r="Q315" s="26" t="n">
        <f aca="false">Q314+P314*(R315-R314)</f>
        <v>-22.7665727134522</v>
      </c>
      <c r="R315" s="33" t="n">
        <f aca="false">R314+R$229</f>
        <v>8.69999999999999</v>
      </c>
      <c r="S315" s="26" t="n">
        <f aca="false">S314+(Q315+Q314)/2*(R315-R314)</f>
        <v>-54.4286298063494</v>
      </c>
      <c r="U315" s="32" t="n">
        <f aca="false">(0.601*Diagramme!D$7*(Diagramme!D$5/1000)^2*PI()/4*Q315^2)</f>
        <v>1.05802411934469</v>
      </c>
      <c r="V315" s="26" t="n">
        <f aca="false">IF(W315&lt;0,-9.81+AA315/Diagramme!E$6*1000,-9.81-AA315/Diagramme!E$6*1000)</f>
        <v>-0.145835847726023</v>
      </c>
      <c r="W315" s="26" t="n">
        <f aca="false">W314+V314*(X315-X314)</f>
        <v>-22.8206686002095</v>
      </c>
      <c r="X315" s="33" t="n">
        <f aca="false">X314+X$229</f>
        <v>8.69999999999999</v>
      </c>
      <c r="Y315" s="26" t="n">
        <f aca="false">Y314+(W315+W314)/2*(X315-X314)</f>
        <v>-75.0883501516396</v>
      </c>
      <c r="AA315" s="32" t="n">
        <f aca="false">(0.601*Diagramme!E$7*(Diagramme!E$5/1000)^2*PI()/4*W315^2)</f>
        <v>1.06305805675014</v>
      </c>
    </row>
    <row r="316" customFormat="false" ht="12.75" hidden="false" customHeight="false" outlineLevel="0" collapsed="false">
      <c r="A316" s="26" t="s">
        <v>19</v>
      </c>
      <c r="B316" s="26" t="n">
        <f aca="false">IF(C316&lt;0,-9.81+I316/Diagramme!B$6*1000,-9.81-I316/Diagramme!B$6*1000)</f>
        <v>-0.386087888408083</v>
      </c>
      <c r="C316" s="26" t="n">
        <f aca="false">C315+B315*(F316-F315)</f>
        <v>-25.4420733544893</v>
      </c>
      <c r="F316" s="33" t="n">
        <f aca="false">F315+F$229</f>
        <v>8.79999999999999</v>
      </c>
      <c r="G316" s="26" t="n">
        <f aca="false">G315+(C316+C315)/2*(F316-F315)</f>
        <v>-54.7570545606967</v>
      </c>
      <c r="I316" s="32" t="n">
        <f aca="false">(0.601*Diagramme!B$7*(Diagramme!B$5/1000)^2*PI()/4*C316^2)</f>
        <v>0.782184705262129</v>
      </c>
      <c r="J316" s="26" t="n">
        <f aca="false">IF(K316&lt;0,-9.81+O316/Diagramme!C$6*1000,-9.81-O316/Diagramme!C$6*1000)</f>
        <v>-0.287372234324215</v>
      </c>
      <c r="K316" s="26" t="n">
        <f aca="false">K315+J315*(L316-L315)</f>
        <v>-25.5749793081532</v>
      </c>
      <c r="L316" s="33" t="n">
        <f aca="false">L315+L$229</f>
        <v>8.79999999999999</v>
      </c>
      <c r="M316" s="26" t="n">
        <f aca="false">M315+(K316+K315)/2*(L316-L315)</f>
        <v>-80.956582557414</v>
      </c>
      <c r="O316" s="32" t="n">
        <f aca="false">(0.601*Diagramme!C$7*(Diagramme!C$5/1000)^2*PI()/4*K316^2)</f>
        <v>0.79037810455109</v>
      </c>
      <c r="P316" s="26" t="n">
        <f aca="false">IF(Q316&lt;0,-9.81+U316/Diagramme!D$6*1000,-9.81-U316/Diagramme!D$6*1000)</f>
        <v>-0.175402795421412</v>
      </c>
      <c r="Q316" s="26" t="n">
        <f aca="false">Q315+P315*(R316-R315)</f>
        <v>-22.785732604957</v>
      </c>
      <c r="R316" s="33" t="n">
        <f aca="false">R315+R$229</f>
        <v>8.79999999999999</v>
      </c>
      <c r="S316" s="26" t="n">
        <f aca="false">S315+(Q316+Q315)/2*(R316-R315)</f>
        <v>-56.7062450722698</v>
      </c>
      <c r="U316" s="32" t="n">
        <f aca="false">(0.601*Diagramme!D$7*(Diagramme!D$5/1000)^2*PI()/4*Q316^2)</f>
        <v>1.05980569250364</v>
      </c>
      <c r="V316" s="26" t="n">
        <f aca="false">IF(W316&lt;0,-9.81+AA316/Diagramme!E$6*1000,-9.81-AA316/Diagramme!E$6*1000)</f>
        <v>-0.133480101887169</v>
      </c>
      <c r="W316" s="26" t="n">
        <f aca="false">W315+V315*(X316-X315)</f>
        <v>-22.8352521849821</v>
      </c>
      <c r="X316" s="33" t="n">
        <f aca="false">X315+X$229</f>
        <v>8.79999999999999</v>
      </c>
      <c r="Y316" s="26" t="n">
        <f aca="false">Y315+(W316+W315)/2*(X316-X315)</f>
        <v>-77.3711461908991</v>
      </c>
      <c r="AA316" s="32" t="n">
        <f aca="false">(0.601*Diagramme!E$7*(Diagramme!E$5/1000)^2*PI()/4*W316^2)</f>
        <v>1.06441718879241</v>
      </c>
    </row>
    <row r="317" customFormat="false" ht="12.75" hidden="false" customHeight="false" outlineLevel="0" collapsed="false">
      <c r="A317" s="26" t="s">
        <v>19</v>
      </c>
      <c r="B317" s="26" t="n">
        <f aca="false">IF(C317&lt;0,-9.81+I317/Diagramme!B$6*1000,-9.81-I317/Diagramme!B$6*1000)</f>
        <v>-0.357464285379566</v>
      </c>
      <c r="C317" s="26" t="n">
        <f aca="false">C316+B316*(F317-F316)</f>
        <v>-25.4806821433301</v>
      </c>
      <c r="F317" s="33" t="n">
        <f aca="false">F316+F$229</f>
        <v>8.89999999999998</v>
      </c>
      <c r="G317" s="26" t="n">
        <f aca="false">G316+(C317+C316)/2*(F317-F316)</f>
        <v>-57.3031923355876</v>
      </c>
      <c r="I317" s="32" t="n">
        <f aca="false">(0.601*Diagramme!B$7*(Diagramme!B$5/1000)^2*PI()/4*C317^2)</f>
        <v>0.784560464313496</v>
      </c>
      <c r="J317" s="26" t="n">
        <f aca="false">IF(K317&lt;0,-9.81+O317/Diagramme!C$6*1000,-9.81-O317/Diagramme!C$6*1000)</f>
        <v>-0.26596008587139</v>
      </c>
      <c r="K317" s="26" t="n">
        <f aca="false">K316+J316*(L317-L316)</f>
        <v>-25.6037165315856</v>
      </c>
      <c r="L317" s="33" t="n">
        <f aca="false">L316+L$229</f>
        <v>8.89999999999998</v>
      </c>
      <c r="M317" s="26" t="n">
        <f aca="false">M316+(K317+K316)/2*(L317-L316)</f>
        <v>-83.5155173494009</v>
      </c>
      <c r="O317" s="32" t="n">
        <f aca="false">(0.601*Diagramme!C$7*(Diagramme!C$5/1000)^2*PI()/4*K317^2)</f>
        <v>0.792155312872675</v>
      </c>
      <c r="P317" s="26" t="n">
        <f aca="false">IF(Q317&lt;0,-9.81+U317/Diagramme!D$6*1000,-9.81-U317/Diagramme!D$6*1000)</f>
        <v>-0.160563810331366</v>
      </c>
      <c r="Q317" s="26" t="n">
        <f aca="false">Q316+P316*(R317-R316)</f>
        <v>-22.8032728844992</v>
      </c>
      <c r="R317" s="33" t="n">
        <f aca="false">R316+R$229</f>
        <v>8.89999999999998</v>
      </c>
      <c r="S317" s="26" t="n">
        <f aca="false">S316+(Q317+Q316)/2*(R317-R316)</f>
        <v>-58.9856953467426</v>
      </c>
      <c r="U317" s="32" t="n">
        <f aca="false">(0.601*Diagramme!D$7*(Diagramme!D$5/1000)^2*PI()/4*Q317^2)</f>
        <v>1.06143798086355</v>
      </c>
      <c r="V317" s="26" t="n">
        <f aca="false">IF(W317&lt;0,-9.81+AA317/Diagramme!E$6*1000,-9.81-AA317/Diagramme!E$6*1000)</f>
        <v>-0.122164261352516</v>
      </c>
      <c r="W317" s="26" t="n">
        <f aca="false">W316+V316*(X317-X316)</f>
        <v>-22.8486001951708</v>
      </c>
      <c r="X317" s="33" t="n">
        <f aca="false">X316+X$229</f>
        <v>8.89999999999998</v>
      </c>
      <c r="Y317" s="26" t="n">
        <f aca="false">Y316+(W317+W316)/2*(X317-X316)</f>
        <v>-79.6553388099068</v>
      </c>
      <c r="AA317" s="32" t="n">
        <f aca="false">(0.601*Diagramme!E$7*(Diagramme!E$5/1000)^2*PI()/4*W317^2)</f>
        <v>1.06566193125122</v>
      </c>
    </row>
    <row r="318" customFormat="false" ht="12.75" hidden="false" customHeight="false" outlineLevel="0" collapsed="false">
      <c r="A318" s="26" t="s">
        <v>19</v>
      </c>
      <c r="B318" s="26" t="n">
        <f aca="false">IF(C318&lt;0,-9.81+I318/Diagramme!B$6*1000,-9.81-I318/Diagramme!B$6*1000)</f>
        <v>-0.330924069245867</v>
      </c>
      <c r="C318" s="26" t="n">
        <f aca="false">C317+B317*(F318-F317)</f>
        <v>-25.516428571868</v>
      </c>
      <c r="F318" s="33" t="n">
        <f aca="false">F317+F$229</f>
        <v>8.99999999999998</v>
      </c>
      <c r="G318" s="26" t="n">
        <f aca="false">G317+(C318+C317)/2*(F318-F317)</f>
        <v>-59.8530478713475</v>
      </c>
      <c r="I318" s="32" t="n">
        <f aca="false">(0.601*Diagramme!B$7*(Diagramme!B$5/1000)^2*PI()/4*C318^2)</f>
        <v>0.786763302252593</v>
      </c>
      <c r="J318" s="26" t="n">
        <f aca="false">IF(K318&lt;0,-9.81+O318/Diagramme!C$6*1000,-9.81-O318/Diagramme!C$6*1000)</f>
        <v>-0.246121934434434</v>
      </c>
      <c r="K318" s="26" t="n">
        <f aca="false">K317+J317*(L318-L317)</f>
        <v>-25.6303125401727</v>
      </c>
      <c r="L318" s="33" t="n">
        <f aca="false">L317+L$229</f>
        <v>8.99999999999998</v>
      </c>
      <c r="M318" s="26" t="n">
        <f aca="false">M317+(K318+K317)/2*(L318-L317)</f>
        <v>-86.0772188029888</v>
      </c>
      <c r="O318" s="32" t="n">
        <f aca="false">(0.601*Diagramme!C$7*(Diagramme!C$5/1000)^2*PI()/4*K318^2)</f>
        <v>0.793801879441942</v>
      </c>
      <c r="P318" s="26" t="n">
        <f aca="false">IF(Q318&lt;0,-9.81+U318/Diagramme!D$6*1000,-9.81-U318/Diagramme!D$6*1000)</f>
        <v>-0.14697018524927</v>
      </c>
      <c r="Q318" s="26" t="n">
        <f aca="false">Q317+P317*(R318-R317)</f>
        <v>-22.8193292655323</v>
      </c>
      <c r="R318" s="33" t="n">
        <f aca="false">R317+R$229</f>
        <v>8.99999999999998</v>
      </c>
      <c r="S318" s="26" t="n">
        <f aca="false">S317+(Q318+Q317)/2*(R318-R317)</f>
        <v>-61.2668254542442</v>
      </c>
      <c r="U318" s="32" t="n">
        <f aca="false">(0.601*Diagramme!D$7*(Diagramme!D$5/1000)^2*PI()/4*Q318^2)</f>
        <v>1.06293327962258</v>
      </c>
      <c r="V318" s="26" t="n">
        <f aca="false">IF(W318&lt;0,-9.81+AA318/Diagramme!E$6*1000,-9.81-AA318/Diagramme!E$6*1000)</f>
        <v>-0.111801931240187</v>
      </c>
      <c r="W318" s="26" t="n">
        <f aca="false">W317+V317*(X318-X317)</f>
        <v>-22.8608166213061</v>
      </c>
      <c r="X318" s="33" t="n">
        <f aca="false">X317+X$229</f>
        <v>8.99999999999998</v>
      </c>
      <c r="Y318" s="26" t="n">
        <f aca="false">Y317+(W318+W317)/2*(X318-X317)</f>
        <v>-81.9408096507306</v>
      </c>
      <c r="AA318" s="32" t="n">
        <f aca="false">(0.601*Diagramme!E$7*(Diagramme!E$5/1000)^2*PI()/4*W318^2)</f>
        <v>1.06680178756358</v>
      </c>
    </row>
    <row r="319" customFormat="false" ht="12.75" hidden="false" customHeight="false" outlineLevel="0" collapsed="false">
      <c r="A319" s="26" t="s">
        <v>19</v>
      </c>
      <c r="B319" s="26" t="n">
        <f aca="false">IF(C319&lt;0,-9.81+I319/Diagramme!B$6*1000,-9.81-I319/Diagramme!B$6*1000)</f>
        <v>-0.306321186649338</v>
      </c>
      <c r="C319" s="26" t="n">
        <f aca="false">C318+B318*(F319-F318)</f>
        <v>-25.5495209787926</v>
      </c>
      <c r="F319" s="33" t="n">
        <f aca="false">F318+F$229</f>
        <v>9.09999999999998</v>
      </c>
      <c r="G319" s="26" t="n">
        <f aca="false">G318+(C319+C318)/2*(F319-F318)</f>
        <v>-62.4063453488806</v>
      </c>
      <c r="I319" s="32" t="n">
        <f aca="false">(0.601*Diagramme!B$7*(Diagramme!B$5/1000)^2*PI()/4*C319^2)</f>
        <v>0.788805341508105</v>
      </c>
      <c r="J319" s="26" t="n">
        <f aca="false">IF(K319&lt;0,-9.81+O319/Diagramme!C$6*1000,-9.81-O319/Diagramme!C$6*1000)</f>
        <v>-0.227745175628154</v>
      </c>
      <c r="K319" s="26" t="n">
        <f aca="false">K318+J318*(L319-L318)</f>
        <v>-25.6549247336162</v>
      </c>
      <c r="L319" s="33" t="n">
        <f aca="false">L318+L$229</f>
        <v>9.09999999999998</v>
      </c>
      <c r="M319" s="26" t="n">
        <f aca="false">M318+(K319+K318)/2*(L319-L318)</f>
        <v>-88.6414806666782</v>
      </c>
      <c r="O319" s="32" t="n">
        <f aca="false">(0.601*Diagramme!C$7*(Diagramme!C$5/1000)^2*PI()/4*K319^2)</f>
        <v>0.795327150422863</v>
      </c>
      <c r="P319" s="26" t="n">
        <f aca="false">IF(Q319&lt;0,-9.81+U319/Diagramme!D$6*1000,-9.81-U319/Diagramme!D$6*1000)</f>
        <v>-0.134519033814069</v>
      </c>
      <c r="Q319" s="26" t="n">
        <f aca="false">Q318+P318*(R319-R318)</f>
        <v>-22.8340262840572</v>
      </c>
      <c r="R319" s="33" t="n">
        <f aca="false">R318+R$229</f>
        <v>9.09999999999998</v>
      </c>
      <c r="S319" s="26" t="n">
        <f aca="false">S318+(Q319+Q318)/2*(R319-R318)</f>
        <v>-63.5494932317236</v>
      </c>
      <c r="U319" s="32" t="n">
        <f aca="false">(0.601*Diagramme!D$7*(Diagramme!D$5/1000)^2*PI()/4*Q319^2)</f>
        <v>1.06430290628045</v>
      </c>
      <c r="V319" s="26" t="n">
        <f aca="false">IF(W319&lt;0,-9.81+AA319/Diagramme!E$6*1000,-9.81-AA319/Diagramme!E$6*1000)</f>
        <v>-0.102313710175038</v>
      </c>
      <c r="W319" s="26" t="n">
        <f aca="false">W318+V318*(X319-X318)</f>
        <v>-22.8719968144301</v>
      </c>
      <c r="X319" s="33" t="n">
        <f aca="false">X318+X$229</f>
        <v>9.09999999999998</v>
      </c>
      <c r="Y319" s="26" t="n">
        <f aca="false">Y318+(W319+W318)/2*(X319-X318)</f>
        <v>-84.2274503225174</v>
      </c>
      <c r="AA319" s="32" t="n">
        <f aca="false">(0.601*Diagramme!E$7*(Diagramme!E$5/1000)^2*PI()/4*W319^2)</f>
        <v>1.06784549188075</v>
      </c>
    </row>
    <row r="320" customFormat="false" ht="12.75" hidden="false" customHeight="false" outlineLevel="0" collapsed="false">
      <c r="A320" s="26" t="s">
        <v>19</v>
      </c>
      <c r="B320" s="26" t="n">
        <f aca="false">IF(C320&lt;0,-9.81+I320/Diagramme!B$6*1000,-9.81-I320/Diagramme!B$6*1000)</f>
        <v>-0.283519011021282</v>
      </c>
      <c r="C320" s="26" t="n">
        <f aca="false">C319+B319*(F320-F319)</f>
        <v>-25.5801530974576</v>
      </c>
      <c r="F320" s="33" t="n">
        <f aca="false">F319+F$229</f>
        <v>9.19999999999998</v>
      </c>
      <c r="G320" s="26" t="n">
        <f aca="false">G319+(C320+C319)/2*(F320-F319)</f>
        <v>-64.9628290526931</v>
      </c>
      <c r="I320" s="32" t="n">
        <f aca="false">(0.601*Diagramme!B$7*(Diagramme!B$5/1000)^2*PI()/4*C320^2)</f>
        <v>0.790697922085234</v>
      </c>
      <c r="J320" s="26" t="n">
        <f aca="false">IF(K320&lt;0,-9.81+O320/Diagramme!C$6*1000,-9.81-O320/Diagramme!C$6*1000)</f>
        <v>-0.210724810321018</v>
      </c>
      <c r="K320" s="26" t="n">
        <f aca="false">K319+J319*(L320-L319)</f>
        <v>-25.677699251179</v>
      </c>
      <c r="L320" s="33" t="n">
        <f aca="false">L319+L$229</f>
        <v>9.19999999999998</v>
      </c>
      <c r="M320" s="26" t="n">
        <f aca="false">M319+(K320+K319)/2*(L320-L319)</f>
        <v>-91.208111865918</v>
      </c>
      <c r="O320" s="32" t="n">
        <f aca="false">(0.601*Diagramme!C$7*(Diagramme!C$5/1000)^2*PI()/4*K320^2)</f>
        <v>0.796739840743356</v>
      </c>
      <c r="P320" s="26" t="n">
        <f aca="false">IF(Q320&lt;0,-9.81+U320/Diagramme!D$6*1000,-9.81-U320/Diagramme!D$6*1000)</f>
        <v>-0.12311570342125</v>
      </c>
      <c r="Q320" s="26" t="n">
        <f aca="false">Q319+P319*(R320-R319)</f>
        <v>-22.8474781874387</v>
      </c>
      <c r="R320" s="33" t="n">
        <f aca="false">R319+R$229</f>
        <v>9.19999999999998</v>
      </c>
      <c r="S320" s="26" t="n">
        <f aca="false">S319+(Q320+Q319)/2*(R320-R319)</f>
        <v>-65.8335684552984</v>
      </c>
      <c r="U320" s="32" t="n">
        <f aca="false">(0.601*Diagramme!D$7*(Diagramme!D$5/1000)^2*PI()/4*Q320^2)</f>
        <v>1.06555727262366</v>
      </c>
      <c r="V320" s="26" t="n">
        <f aca="false">IF(W320&lt;0,-9.81+AA320/Diagramme!E$6*1000,-9.81-AA320/Diagramme!E$6*1000)</f>
        <v>-0.0936266544612305</v>
      </c>
      <c r="W320" s="26" t="n">
        <f aca="false">W319+V319*(X320-X319)</f>
        <v>-22.8822281854476</v>
      </c>
      <c r="X320" s="33" t="n">
        <f aca="false">X319+X$229</f>
        <v>9.19999999999998</v>
      </c>
      <c r="Y320" s="26" t="n">
        <f aca="false">Y319+(W320+W319)/2*(X320-X319)</f>
        <v>-86.5151615725113</v>
      </c>
      <c r="AA320" s="32" t="n">
        <f aca="false">(0.601*Diagramme!E$7*(Diagramme!E$5/1000)^2*PI()/4*W320^2)</f>
        <v>1.06880106800926</v>
      </c>
    </row>
    <row r="321" customFormat="false" ht="12.75" hidden="false" customHeight="false" outlineLevel="0" collapsed="false">
      <c r="A321" s="26" t="s">
        <v>19</v>
      </c>
      <c r="B321" s="26" t="n">
        <f aca="false">IF(C321&lt;0,-9.81+I321/Diagramme!B$6*1000,-9.81-I321/Diagramme!B$6*1000)</f>
        <v>-0.262389854693753</v>
      </c>
      <c r="C321" s="26" t="n">
        <f aca="false">C320+B320*(F321-F320)</f>
        <v>-25.6085049985597</v>
      </c>
      <c r="F321" s="33" t="n">
        <f aca="false">F320+F$229</f>
        <v>9.29999999999998</v>
      </c>
      <c r="G321" s="26" t="n">
        <f aca="false">G320+(C321+C320)/2*(F321-F320)</f>
        <v>-67.5222619574939</v>
      </c>
      <c r="I321" s="32" t="n">
        <f aca="false">(0.601*Diagramme!B$7*(Diagramme!B$5/1000)^2*PI()/4*C321^2)</f>
        <v>0.792451642060419</v>
      </c>
      <c r="J321" s="26" t="n">
        <f aca="false">IF(K321&lt;0,-9.81+O321/Diagramme!C$6*1000,-9.81-O321/Diagramme!C$6*1000)</f>
        <v>-0.194962997438553</v>
      </c>
      <c r="K321" s="26" t="n">
        <f aca="false">K320+J320*(L321-L320)</f>
        <v>-25.6987717322111</v>
      </c>
      <c r="L321" s="33" t="n">
        <f aca="false">L320+L$229</f>
        <v>9.29999999999998</v>
      </c>
      <c r="M321" s="26" t="n">
        <f aca="false">M320+(K321+K320)/2*(L321-L320)</f>
        <v>-93.7769354150875</v>
      </c>
      <c r="O321" s="32" t="n">
        <f aca="false">(0.601*Diagramme!C$7*(Diagramme!C$5/1000)^2*PI()/4*K321^2)</f>
        <v>0.7980480712126</v>
      </c>
      <c r="P321" s="26" t="n">
        <f aca="false">IF(Q321&lt;0,-9.81+U321/Diagramme!D$6*1000,-9.81-U321/Diagramme!D$6*1000)</f>
        <v>-0.112673160152033</v>
      </c>
      <c r="Q321" s="26" t="n">
        <f aca="false">Q320+P320*(R321-R320)</f>
        <v>-22.8597897577808</v>
      </c>
      <c r="R321" s="33" t="n">
        <f aca="false">R320+R$229</f>
        <v>9.29999999999998</v>
      </c>
      <c r="S321" s="26" t="n">
        <f aca="false">S320+(Q321+Q320)/2*(R321-R320)</f>
        <v>-68.1189318525594</v>
      </c>
      <c r="U321" s="32" t="n">
        <f aca="false">(0.601*Diagramme!D$7*(Diagramme!D$5/1000)^2*PI()/4*Q321^2)</f>
        <v>1.06670595238328</v>
      </c>
      <c r="V321" s="26" t="n">
        <f aca="false">IF(W321&lt;0,-9.81+AA321/Diagramme!E$6*1000,-9.81-AA321/Diagramme!E$6*1000)</f>
        <v>-0.0856737782405421</v>
      </c>
      <c r="W321" s="26" t="n">
        <f aca="false">W320+V320*(X321-X320)</f>
        <v>-22.8915908508937</v>
      </c>
      <c r="X321" s="33" t="n">
        <f aca="false">X320+X$229</f>
        <v>9.29999999999998</v>
      </c>
      <c r="Y321" s="26" t="n">
        <f aca="false">Y320+(W321+W320)/2*(X321-X320)</f>
        <v>-88.8038525243284</v>
      </c>
      <c r="AA321" s="32" t="n">
        <f aca="false">(0.601*Diagramme!E$7*(Diagramme!E$5/1000)^2*PI()/4*W321^2)</f>
        <v>1.06967588439354</v>
      </c>
    </row>
    <row r="322" customFormat="false" ht="12.75" hidden="false" customHeight="false" outlineLevel="0" collapsed="false">
      <c r="A322" s="26" t="s">
        <v>19</v>
      </c>
      <c r="B322" s="26" t="n">
        <f aca="false">IF(C322&lt;0,-9.81+I322/Diagramme!B$6*1000,-9.81-I322/Diagramme!B$6*1000)</f>
        <v>-0.242814487246273</v>
      </c>
      <c r="C322" s="26" t="n">
        <f aca="false">C321+B321*(F322-F321)</f>
        <v>-25.6347439840291</v>
      </c>
      <c r="F322" s="33" t="n">
        <f aca="false">F321+F$229</f>
        <v>9.39999999999998</v>
      </c>
      <c r="G322" s="26" t="n">
        <f aca="false">G321+(C322+C321)/2*(F322-F321)</f>
        <v>-70.0844244066234</v>
      </c>
      <c r="I322" s="32" t="n">
        <f aca="false">(0.601*Diagramme!B$7*(Diagramme!B$5/1000)^2*PI()/4*C322^2)</f>
        <v>0.794076397558559</v>
      </c>
      <c r="J322" s="26" t="n">
        <f aca="false">IF(K322&lt;0,-9.81+O322/Diagramme!C$6*1000,-9.81-O322/Diagramme!C$6*1000)</f>
        <v>-0.180368622850764</v>
      </c>
      <c r="K322" s="26" t="n">
        <f aca="false">K321+J321*(L322-L321)</f>
        <v>-25.718268031955</v>
      </c>
      <c r="L322" s="33" t="n">
        <f aca="false">L321+L$229</f>
        <v>9.39999999999998</v>
      </c>
      <c r="M322" s="26" t="n">
        <f aca="false">M321+(K322+K321)/2*(L322-L321)</f>
        <v>-96.3477874032958</v>
      </c>
      <c r="O322" s="32" t="n">
        <f aca="false">(0.601*Diagramme!C$7*(Diagramme!C$5/1000)^2*PI()/4*K322^2)</f>
        <v>0.799259404303387</v>
      </c>
      <c r="P322" s="26" t="n">
        <f aca="false">IF(Q322&lt;0,-9.81+U322/Diagramme!D$6*1000,-9.81-U322/Diagramme!D$6*1000)</f>
        <v>-0.103111412267381</v>
      </c>
      <c r="Q322" s="26" t="n">
        <f aca="false">Q321+P321*(R322-R321)</f>
        <v>-22.871057073796</v>
      </c>
      <c r="R322" s="33" t="n">
        <f aca="false">R321+R$229</f>
        <v>9.39999999999998</v>
      </c>
      <c r="S322" s="26" t="n">
        <f aca="false">S321+(Q322+Q321)/2*(R322-R321)</f>
        <v>-70.4054741941382</v>
      </c>
      <c r="U322" s="32" t="n">
        <f aca="false">(0.601*Diagramme!D$7*(Diagramme!D$5/1000)^2*PI()/4*Q322^2)</f>
        <v>1.06775774465059</v>
      </c>
      <c r="V322" s="26" t="n">
        <f aca="false">IF(W322&lt;0,-9.81+AA322/Diagramme!E$6*1000,-9.81-AA322/Diagramme!E$6*1000)</f>
        <v>-0.0783935881055324</v>
      </c>
      <c r="W322" s="26" t="n">
        <f aca="false">W321+V321*(X322-X321)</f>
        <v>-22.9001582287178</v>
      </c>
      <c r="X322" s="33" t="n">
        <f aca="false">X321+X$229</f>
        <v>9.39999999999998</v>
      </c>
      <c r="Y322" s="26" t="n">
        <f aca="false">Y321+(W322+W321)/2*(X322-X321)</f>
        <v>-91.0934399783089</v>
      </c>
      <c r="AA322" s="32" t="n">
        <f aca="false">(0.601*Diagramme!E$7*(Diagramme!E$5/1000)^2*PI()/4*W322^2)</f>
        <v>1.07047670530839</v>
      </c>
    </row>
    <row r="323" customFormat="false" ht="12.75" hidden="false" customHeight="false" outlineLevel="0" collapsed="false">
      <c r="A323" s="26" t="s">
        <v>19</v>
      </c>
      <c r="B323" s="26" t="n">
        <f aca="false">IF(C323&lt;0,-9.81+I323/Diagramme!B$6*1000,-9.81-I323/Diagramme!B$6*1000)</f>
        <v>-0.224681663660286</v>
      </c>
      <c r="C323" s="26" t="n">
        <f aca="false">C322+B322*(F323-F322)</f>
        <v>-25.6590254327537</v>
      </c>
      <c r="F323" s="33" t="n">
        <f aca="false">F322+F$229</f>
        <v>9.49999999999998</v>
      </c>
      <c r="G323" s="26" t="n">
        <f aca="false">G322+(C323+C322)/2*(F323-F322)</f>
        <v>-72.6491128774625</v>
      </c>
      <c r="I323" s="32" t="n">
        <f aca="false">(0.601*Diagramme!B$7*(Diagramme!B$5/1000)^2*PI()/4*C323^2)</f>
        <v>0.795581421916196</v>
      </c>
      <c r="J323" s="26" t="n">
        <f aca="false">IF(K323&lt;0,-9.81+O323/Diagramme!C$6*1000,-9.81-O323/Diagramme!C$6*1000)</f>
        <v>-0.166856885530919</v>
      </c>
      <c r="K323" s="26" t="n">
        <f aca="false">K322+J322*(L323-L322)</f>
        <v>-25.73630489424</v>
      </c>
      <c r="L323" s="33" t="n">
        <f aca="false">L322+L$229</f>
        <v>9.49999999999998</v>
      </c>
      <c r="M323" s="26" t="n">
        <f aca="false">M322+(K323+K322)/2*(L323-L322)</f>
        <v>-98.9205160496055</v>
      </c>
      <c r="O323" s="32" t="n">
        <f aca="false">(0.601*Diagramme!C$7*(Diagramme!C$5/1000)^2*PI()/4*K323^2)</f>
        <v>0.800380878500934</v>
      </c>
      <c r="P323" s="26" t="n">
        <f aca="false">IF(Q323&lt;0,-9.81+U323/Diagramme!D$6*1000,-9.81-U323/Diagramme!D$6*1000)</f>
        <v>-0.0943569711620977</v>
      </c>
      <c r="Q323" s="26" t="n">
        <f aca="false">Q322+P322*(R323-R322)</f>
        <v>-22.8813682150227</v>
      </c>
      <c r="R323" s="33" t="n">
        <f aca="false">R322+R$229</f>
        <v>9.49999999999998</v>
      </c>
      <c r="S323" s="26" t="n">
        <f aca="false">S322+(Q323+Q322)/2*(R323-R322)</f>
        <v>-72.6930954585791</v>
      </c>
      <c r="U323" s="32" t="n">
        <f aca="false">(0.601*Diagramme!D$7*(Diagramme!D$5/1000)^2*PI()/4*Q323^2)</f>
        <v>1.06872073317217</v>
      </c>
      <c r="V323" s="26" t="n">
        <f aca="false">IF(W323&lt;0,-9.81+AA323/Diagramme!E$6*1000,-9.81-AA323/Diagramme!E$6*1000)</f>
        <v>-0.0717296505276153</v>
      </c>
      <c r="W323" s="26" t="n">
        <f aca="false">W322+V322*(X323-X322)</f>
        <v>-22.9079975875283</v>
      </c>
      <c r="X323" s="33" t="n">
        <f aca="false">X322+X$229</f>
        <v>9.49999999999998</v>
      </c>
      <c r="Y323" s="26" t="n">
        <f aca="false">Y322+(W323+W322)/2*(X323-X322)</f>
        <v>-93.3838477691212</v>
      </c>
      <c r="AA323" s="32" t="n">
        <f aca="false">(0.601*Diagramme!E$7*(Diagramme!E$5/1000)^2*PI()/4*W323^2)</f>
        <v>1.07120973844196</v>
      </c>
    </row>
    <row r="324" customFormat="false" ht="12.75" hidden="false" customHeight="false" outlineLevel="0" collapsed="false">
      <c r="A324" s="26" t="s">
        <v>19</v>
      </c>
      <c r="B324" s="26" t="n">
        <f aca="false">IF(C324&lt;0,-9.81+I324/Diagramme!B$6*1000,-9.81-I324/Diagramme!B$6*1000)</f>
        <v>-0.207887665078959</v>
      </c>
      <c r="C324" s="26" t="n">
        <f aca="false">C323+B323*(F324-F323)</f>
        <v>-25.6814935991197</v>
      </c>
      <c r="F324" s="33" t="n">
        <f aca="false">F323+F$229</f>
        <v>9.59999999999998</v>
      </c>
      <c r="G324" s="26" t="n">
        <f aca="false">G323+(C324+C323)/2*(F324-F323)</f>
        <v>-75.2161388290562</v>
      </c>
      <c r="I324" s="32" t="n">
        <f aca="false">(0.601*Diagramme!B$7*(Diagramme!B$5/1000)^2*PI()/4*C324^2)</f>
        <v>0.796975323798447</v>
      </c>
      <c r="J324" s="26" t="n">
        <f aca="false">IF(K324&lt;0,-9.81+O324/Diagramme!C$6*1000,-9.81-O324/Diagramme!C$6*1000)</f>
        <v>-0.154348901769108</v>
      </c>
      <c r="K324" s="26" t="n">
        <f aca="false">K323+J323*(L324-L323)</f>
        <v>-25.7529905827931</v>
      </c>
      <c r="L324" s="33" t="n">
        <f aca="false">L323+L$229</f>
        <v>9.59999999999998</v>
      </c>
      <c r="M324" s="26" t="n">
        <f aca="false">M323+(K324+K323)/2*(L324-L323)</f>
        <v>-101.494980823457</v>
      </c>
      <c r="O324" s="32" t="n">
        <f aca="false">(0.601*Diagramme!C$7*(Diagramme!C$5/1000)^2*PI()/4*K324^2)</f>
        <v>0.801419041153164</v>
      </c>
      <c r="P324" s="26" t="n">
        <f aca="false">IF(Q324&lt;0,-9.81+U324/Diagramme!D$6*1000,-9.81-U324/Diagramme!D$6*1000)</f>
        <v>-0.0863423484316339</v>
      </c>
      <c r="Q324" s="26" t="n">
        <f aca="false">Q323+P323*(R324-R323)</f>
        <v>-22.8908039121389</v>
      </c>
      <c r="R324" s="33" t="n">
        <f aca="false">R323+R$229</f>
        <v>9.59999999999998</v>
      </c>
      <c r="S324" s="26" t="n">
        <f aca="false">S323+(Q324+Q323)/2*(R324-R323)</f>
        <v>-74.9817040649372</v>
      </c>
      <c r="U324" s="32" t="n">
        <f aca="false">(0.601*Diagramme!D$7*(Diagramme!D$5/1000)^2*PI()/4*Q324^2)</f>
        <v>1.06960234167252</v>
      </c>
      <c r="V324" s="26" t="n">
        <f aca="false">IF(W324&lt;0,-9.81+AA324/Diagramme!E$6*1000,-9.81-AA324/Diagramme!E$6*1000)</f>
        <v>-0.0656301903966661</v>
      </c>
      <c r="W324" s="26" t="n">
        <f aca="false">W323+V323*(X324-X323)</f>
        <v>-22.9151705525811</v>
      </c>
      <c r="X324" s="33" t="n">
        <f aca="false">X323+X$229</f>
        <v>9.59999999999998</v>
      </c>
      <c r="Y324" s="26" t="n">
        <f aca="false">Y323+(W324+W323)/2*(X324-X323)</f>
        <v>-95.6750061761267</v>
      </c>
      <c r="AA324" s="32" t="n">
        <f aca="false">(0.601*Diagramme!E$7*(Diagramme!E$5/1000)^2*PI()/4*W324^2)</f>
        <v>1.07188067905637</v>
      </c>
    </row>
    <row r="325" customFormat="false" ht="12.75" hidden="false" customHeight="false" outlineLevel="0" collapsed="false">
      <c r="A325" s="26" t="s">
        <v>19</v>
      </c>
      <c r="B325" s="26" t="n">
        <f aca="false">IF(C325&lt;0,-9.81+I325/Diagramme!B$6*1000,-9.81-I325/Diagramme!B$6*1000)</f>
        <v>-0.192335854310411</v>
      </c>
      <c r="C325" s="26" t="n">
        <f aca="false">C324+B324*(F325-F324)</f>
        <v>-25.7022823656276</v>
      </c>
      <c r="F325" s="33" t="n">
        <f aca="false">F324+F$229</f>
        <v>9.69999999999998</v>
      </c>
      <c r="G325" s="26" t="n">
        <f aca="false">G324+(C325+C324)/2*(F325-F324)</f>
        <v>-77.7853276272935</v>
      </c>
      <c r="I325" s="32" t="n">
        <f aca="false">(0.601*Diagramme!B$7*(Diagramme!B$5/1000)^2*PI()/4*C325^2)</f>
        <v>0.798266124092236</v>
      </c>
      <c r="J325" s="26" t="n">
        <f aca="false">IF(K325&lt;0,-9.81+O325/Diagramme!C$6*1000,-9.81-O325/Diagramme!C$6*1000)</f>
        <v>-0.142771327889285</v>
      </c>
      <c r="K325" s="26" t="n">
        <f aca="false">K324+J324*(L325-L324)</f>
        <v>-25.76842547297</v>
      </c>
      <c r="L325" s="33" t="n">
        <f aca="false">L324+L$229</f>
        <v>9.69999999999998</v>
      </c>
      <c r="M325" s="26" t="n">
        <f aca="false">M324+(K325+K324)/2*(L325-L324)</f>
        <v>-104.071051626245</v>
      </c>
      <c r="O325" s="32" t="n">
        <f aca="false">(0.601*Diagramme!C$7*(Diagramme!C$5/1000)^2*PI()/4*K325^2)</f>
        <v>0.802379979785189</v>
      </c>
      <c r="P325" s="26" t="n">
        <f aca="false">IF(Q325&lt;0,-9.81+U325/Diagramme!D$6*1000,-9.81-U325/Diagramme!D$6*1000)</f>
        <v>-0.0790055875329419</v>
      </c>
      <c r="Q325" s="26" t="n">
        <f aca="false">Q324+P324*(R325-R324)</f>
        <v>-22.8994381469821</v>
      </c>
      <c r="R325" s="33" t="n">
        <f aca="false">R324+R$229</f>
        <v>9.69999999999998</v>
      </c>
      <c r="S325" s="26" t="n">
        <f aca="false">S324+(Q325+Q324)/2*(R325-R324)</f>
        <v>-77.2712161678932</v>
      </c>
      <c r="U325" s="32" t="n">
        <f aca="false">(0.601*Diagramme!D$7*(Diagramme!D$5/1000)^2*PI()/4*Q325^2)</f>
        <v>1.07040938537138</v>
      </c>
      <c r="V325" s="26" t="n">
        <f aca="false">IF(W325&lt;0,-9.81+AA325/Diagramme!E$6*1000,-9.81-AA325/Diagramme!E$6*1000)</f>
        <v>-0.0600477189419255</v>
      </c>
      <c r="W325" s="26" t="n">
        <f aca="false">W324+V324*(X325-X324)</f>
        <v>-22.9217335716207</v>
      </c>
      <c r="X325" s="33" t="n">
        <f aca="false">X324+X$229</f>
        <v>9.69999999999998</v>
      </c>
      <c r="Y325" s="26" t="n">
        <f aca="false">Y324+(W325+W324)/2*(X325-X324)</f>
        <v>-97.9668513823367</v>
      </c>
      <c r="AA325" s="32" t="n">
        <f aca="false">(0.601*Diagramme!E$7*(Diagramme!E$5/1000)^2*PI()/4*W325^2)</f>
        <v>1.07249475091639</v>
      </c>
    </row>
    <row r="326" customFormat="false" ht="12.75" hidden="false" customHeight="false" outlineLevel="0" collapsed="false">
      <c r="A326" s="26" t="s">
        <v>19</v>
      </c>
      <c r="B326" s="26" t="n">
        <f aca="false">IF(C326&lt;0,-9.81+I326/Diagramme!B$6*1000,-9.81-I326/Diagramme!B$6*1000)</f>
        <v>-0.177936247654465</v>
      </c>
      <c r="C326" s="26" t="n">
        <f aca="false">C325+B325*(F326-F325)</f>
        <v>-25.7215159510587</v>
      </c>
      <c r="F326" s="33" t="n">
        <f aca="false">F325+F$229</f>
        <v>9.79999999999998</v>
      </c>
      <c r="G326" s="26" t="n">
        <f aca="false">G325+(C326+C325)/2*(F326-F325)</f>
        <v>-80.3565175431278</v>
      </c>
      <c r="I326" s="32" t="n">
        <f aca="false">(0.601*Diagramme!B$7*(Diagramme!B$5/1000)^2*PI()/4*C326^2)</f>
        <v>0.79946129144468</v>
      </c>
      <c r="J326" s="26" t="n">
        <f aca="false">IF(K326&lt;0,-9.81+O326/Diagramme!C$6*1000,-9.81-O326/Diagramme!C$6*1000)</f>
        <v>-0.132056001643285</v>
      </c>
      <c r="K326" s="26" t="n">
        <f aca="false">K325+J325*(L326-L325)</f>
        <v>-25.782702605759</v>
      </c>
      <c r="L326" s="33" t="n">
        <f aca="false">L325+L$229</f>
        <v>9.79999999999998</v>
      </c>
      <c r="M326" s="26" t="n">
        <f aca="false">M325+(K326+K325)/2*(L326-L325)</f>
        <v>-106.648608030182</v>
      </c>
      <c r="O326" s="32" t="n">
        <f aca="false">(0.601*Diagramme!C$7*(Diagramme!C$5/1000)^2*PI()/4*K326^2)</f>
        <v>0.803269351863608</v>
      </c>
      <c r="P326" s="26" t="n">
        <f aca="false">IF(Q326&lt;0,-9.81+U326/Diagramme!D$6*1000,-9.81-U326/Diagramme!D$6*1000)</f>
        <v>-0.0722898284069142</v>
      </c>
      <c r="Q326" s="26" t="n">
        <f aca="false">Q325+P325*(R326-R325)</f>
        <v>-22.9073387057354</v>
      </c>
      <c r="R326" s="33" t="n">
        <f aca="false">R325+R$229</f>
        <v>9.79999999999998</v>
      </c>
      <c r="S326" s="26" t="n">
        <f aca="false">S325+(Q326+Q325)/2*(R326-R325)</f>
        <v>-79.5615550105291</v>
      </c>
      <c r="U326" s="32" t="n">
        <f aca="false">(0.601*Diagramme!D$7*(Diagramme!D$5/1000)^2*PI()/4*Q326^2)</f>
        <v>1.07114811887524</v>
      </c>
      <c r="V326" s="26" t="n">
        <f aca="false">IF(W326&lt;0,-9.81+AA326/Diagramme!E$6*1000,-9.81-AA326/Diagramme!E$6*1000)</f>
        <v>-0.0549386893060131</v>
      </c>
      <c r="W326" s="26" t="n">
        <f aca="false">W325+V325*(X326-X325)</f>
        <v>-22.9277383435149</v>
      </c>
      <c r="X326" s="33" t="n">
        <f aca="false">X325+X$229</f>
        <v>9.79999999999998</v>
      </c>
      <c r="Y326" s="26" t="n">
        <f aca="false">Y325+(W326+W325)/2*(X326-X325)</f>
        <v>-100.259324978094</v>
      </c>
      <c r="AA326" s="32" t="n">
        <f aca="false">(0.601*Diagramme!E$7*(Diagramme!E$5/1000)^2*PI()/4*W326^2)</f>
        <v>1.07305674417634</v>
      </c>
    </row>
    <row r="327" customFormat="false" ht="12.75" hidden="false" customHeight="false" outlineLevel="0" collapsed="false">
      <c r="A327" s="26" t="s">
        <v>19</v>
      </c>
      <c r="B327" s="26" t="n">
        <f aca="false">IF(C327&lt;0,-9.81+I327/Diagramme!B$6*1000,-9.81-I327/Diagramme!B$6*1000)</f>
        <v>-0.164605104164435</v>
      </c>
      <c r="C327" s="26" t="n">
        <f aca="false">C326+B326*(F327-F326)</f>
        <v>-25.7393095758241</v>
      </c>
      <c r="F327" s="33" t="n">
        <f aca="false">F326+F$229</f>
        <v>9.89999999999998</v>
      </c>
      <c r="G327" s="26" t="n">
        <f aca="false">G326+(C327+C326)/2*(F327-F326)</f>
        <v>-82.929558819472</v>
      </c>
      <c r="I327" s="32" t="n">
        <f aca="false">(0.601*Diagramme!B$7*(Diagramme!B$5/1000)^2*PI()/4*C327^2)</f>
        <v>0.800567776354352</v>
      </c>
      <c r="J327" s="26" t="n">
        <f aca="false">IF(K327&lt;0,-9.81+O327/Diagramme!C$6*1000,-9.81-O327/Diagramme!C$6*1000)</f>
        <v>-0.12213960223168</v>
      </c>
      <c r="K327" s="26" t="n">
        <f aca="false">K326+J326*(L327-L326)</f>
        <v>-25.7959082059233</v>
      </c>
      <c r="L327" s="33" t="n">
        <f aca="false">L326+L$229</f>
        <v>9.89999999999998</v>
      </c>
      <c r="M327" s="26" t="n">
        <f aca="false">M326+(K327+K326)/2*(L327-L326)</f>
        <v>-109.227538570766</v>
      </c>
      <c r="O327" s="32" t="n">
        <f aca="false">(0.601*Diagramme!C$7*(Diagramme!C$5/1000)^2*PI()/4*K327^2)</f>
        <v>0.804092413014771</v>
      </c>
      <c r="P327" s="26" t="n">
        <f aca="false">IF(Q327&lt;0,-9.81+U327/Diagramme!D$6*1000,-9.81-U327/Diagramme!D$6*1000)</f>
        <v>-0.066142903363037</v>
      </c>
      <c r="Q327" s="26" t="n">
        <f aca="false">Q326+P326*(R327-R326)</f>
        <v>-22.9145676885761</v>
      </c>
      <c r="R327" s="33" t="n">
        <f aca="false">R326+R$229</f>
        <v>9.89999999999998</v>
      </c>
      <c r="S327" s="26" t="n">
        <f aca="false">S326+(Q327+Q326)/2*(R327-R326)</f>
        <v>-81.8526503302447</v>
      </c>
      <c r="U327" s="32" t="n">
        <f aca="false">(0.601*Diagramme!D$7*(Diagramme!D$5/1000)^2*PI()/4*Q327^2)</f>
        <v>1.07182428063007</v>
      </c>
      <c r="V327" s="26" t="n">
        <f aca="false">IF(W327&lt;0,-9.81+AA327/Diagramme!E$6*1000,-9.81-AA327/Diagramme!E$6*1000)</f>
        <v>-0.0502631780680503</v>
      </c>
      <c r="W327" s="26" t="n">
        <f aca="false">W326+V326*(X327-X326)</f>
        <v>-22.9332322124455</v>
      </c>
      <c r="X327" s="33" t="n">
        <f aca="false">X326+X$229</f>
        <v>9.89999999999998</v>
      </c>
      <c r="Y327" s="26" t="n">
        <f aca="false">Y326+(W327+W326)/2*(X327-X326)</f>
        <v>-102.552373505892</v>
      </c>
      <c r="AA327" s="32" t="n">
        <f aca="false">(0.601*Diagramme!E$7*(Diagramme!E$5/1000)^2*PI()/4*W327^2)</f>
        <v>1.07357105041251</v>
      </c>
    </row>
    <row r="328" customFormat="false" ht="12.75" hidden="false" customHeight="false" outlineLevel="0" collapsed="false">
      <c r="A328" s="26" t="s">
        <v>19</v>
      </c>
      <c r="B328" s="26" t="n">
        <f aca="false">IF(C328&lt;0,-9.81+I328/Diagramme!B$6*1000,-9.81-I328/Diagramme!B$6*1000)</f>
        <v>-0.152264533064214</v>
      </c>
      <c r="C328" s="26" t="n">
        <f aca="false">C327+B327*(F328-F327)</f>
        <v>-25.7557700862406</v>
      </c>
      <c r="F328" s="33" t="n">
        <f aca="false">F327+F$229</f>
        <v>9.99999999999998</v>
      </c>
      <c r="G328" s="26" t="n">
        <f aca="false">G327+(C328+C327)/2*(F328-F327)</f>
        <v>-85.5043128025752</v>
      </c>
      <c r="I328" s="32" t="n">
        <f aca="false">(0.601*Diagramme!B$7*(Diagramme!B$5/1000)^2*PI()/4*C328^2)</f>
        <v>0.80159204375567</v>
      </c>
      <c r="J328" s="26" t="n">
        <f aca="false">IF(K328&lt;0,-9.81+O328/Diagramme!C$6*1000,-9.81-O328/Diagramme!C$6*1000)</f>
        <v>-0.112963328721232</v>
      </c>
      <c r="K328" s="26" t="n">
        <f aca="false">K327+J327*(L328-L327)</f>
        <v>-25.8081221661465</v>
      </c>
      <c r="L328" s="33" t="n">
        <f aca="false">L327+L$229</f>
        <v>9.99999999999998</v>
      </c>
      <c r="M328" s="26" t="n">
        <f aca="false">M327+(K328+K327)/2*(L328-L327)</f>
        <v>-111.807740089369</v>
      </c>
      <c r="O328" s="32" t="n">
        <f aca="false">(0.601*Diagramme!C$7*(Diagramme!C$5/1000)^2*PI()/4*K328^2)</f>
        <v>0.804854043716138</v>
      </c>
      <c r="P328" s="26" t="n">
        <f aca="false">IF(Q328&lt;0,-9.81+U328/Diagramme!D$6*1000,-9.81-U328/Diagramme!D$6*1000)</f>
        <v>-0.0605169624971431</v>
      </c>
      <c r="Q328" s="26" t="n">
        <f aca="false">Q327+P327*(R328-R327)</f>
        <v>-22.9211819789124</v>
      </c>
      <c r="R328" s="33" t="n">
        <f aca="false">R327+R$229</f>
        <v>9.99999999999998</v>
      </c>
      <c r="S328" s="26" t="n">
        <f aca="false">S327+(Q328+Q327)/2*(R328-R327)</f>
        <v>-84.1444378136191</v>
      </c>
      <c r="U328" s="32" t="n">
        <f aca="false">(0.601*Diagramme!D$7*(Diagramme!D$5/1000)^2*PI()/4*Q328^2)</f>
        <v>1.07244313412531</v>
      </c>
      <c r="V328" s="26" t="n">
        <f aca="false">IF(W328&lt;0,-9.81+AA328/Diagramme!E$6*1000,-9.81-AA328/Diagramme!E$6*1000)</f>
        <v>-0.0459845910534682</v>
      </c>
      <c r="W328" s="26" t="n">
        <f aca="false">W327+V327*(X328-X327)</f>
        <v>-22.9382585302523</v>
      </c>
      <c r="X328" s="33" t="n">
        <f aca="false">X327+X$229</f>
        <v>9.99999999999998</v>
      </c>
      <c r="Y328" s="26" t="n">
        <f aca="false">Y327+(W328+W327)/2*(X328-X327)</f>
        <v>-104.845948043026</v>
      </c>
      <c r="AA328" s="32" t="n">
        <f aca="false">(0.601*Diagramme!E$7*(Diagramme!E$5/1000)^2*PI()/4*W328^2)</f>
        <v>1.07404169498412</v>
      </c>
    </row>
    <row r="329" customFormat="false" ht="12.75" hidden="false" customHeight="false" outlineLevel="0" collapsed="false">
      <c r="A329" s="26" t="s">
        <v>19</v>
      </c>
      <c r="B329" s="26" t="n">
        <f aca="false">IF(C329&lt;0,-9.81+I329/Diagramme!B$6*1000,-9.81-I329/Diagramme!B$6*1000)</f>
        <v>-0.14084211971741</v>
      </c>
      <c r="C329" s="26" t="n">
        <f aca="false">C328+B328*(F329-F328)</f>
        <v>-25.770996539547</v>
      </c>
      <c r="F329" s="33" t="n">
        <f aca="false">F328+F$229</f>
        <v>10.1</v>
      </c>
      <c r="G329" s="26" t="n">
        <f aca="false">G328+(C329+C328)/2*(F329-F328)</f>
        <v>-88.0806511338645</v>
      </c>
      <c r="I329" s="32" t="n">
        <f aca="false">(0.601*Diagramme!B$7*(Diagramme!B$5/1000)^2*PI()/4*C329^2)</f>
        <v>0.802540104063455</v>
      </c>
      <c r="J329" s="26" t="n">
        <f aca="false">IF(K329&lt;0,-9.81+O329/Diagramme!C$6*1000,-9.81-O329/Diagramme!C$6*1000)</f>
        <v>-0.104472596486286</v>
      </c>
      <c r="K329" s="26" t="n">
        <f aca="false">K328+J328*(L329-L328)</f>
        <v>-25.8194184990186</v>
      </c>
      <c r="L329" s="33" t="n">
        <f aca="false">L328+L$229</f>
        <v>10.1</v>
      </c>
      <c r="M329" s="26" t="n">
        <f aca="false">M328+(K329+K328)/2*(L329-L328)</f>
        <v>-114.389117122628</v>
      </c>
      <c r="O329" s="32" t="n">
        <f aca="false">(0.601*Diagramme!C$7*(Diagramme!C$5/1000)^2*PI()/4*K329^2)</f>
        <v>0.805558774491638</v>
      </c>
      <c r="P329" s="26" t="n">
        <f aca="false">IF(Q329&lt;0,-9.81+U329/Diagramme!D$6*1000,-9.81-U329/Diagramme!D$6*1000)</f>
        <v>-0.0553681269128319</v>
      </c>
      <c r="Q329" s="26" t="n">
        <f aca="false">Q328+P328*(R329-R328)</f>
        <v>-22.9272336751621</v>
      </c>
      <c r="R329" s="33" t="n">
        <f aca="false">R328+R$229</f>
        <v>10.1</v>
      </c>
      <c r="S329" s="26" t="n">
        <f aca="false">S328+(Q329+Q328)/2*(R329-R328)</f>
        <v>-86.4368585963228</v>
      </c>
      <c r="U329" s="32" t="n">
        <f aca="false">(0.601*Diagramme!D$7*(Diagramme!D$5/1000)^2*PI()/4*Q329^2)</f>
        <v>1.07300950603959</v>
      </c>
      <c r="V329" s="26" t="n">
        <f aca="false">IF(W329&lt;0,-9.81+AA329/Diagramme!E$6*1000,-9.81-AA329/Diagramme!E$6*1000)</f>
        <v>-0.042069391822233</v>
      </c>
      <c r="W329" s="26" t="n">
        <f aca="false">W328+V328*(X329-X328)</f>
        <v>-22.9428569893577</v>
      </c>
      <c r="X329" s="33" t="n">
        <f aca="false">X328+X$229</f>
        <v>10.1</v>
      </c>
      <c r="Y329" s="26" t="n">
        <f aca="false">Y328+(W329+W328)/2*(X329-X328)</f>
        <v>-107.140003819007</v>
      </c>
      <c r="AA329" s="32" t="n">
        <f aca="false">(0.601*Diagramme!E$7*(Diagramme!E$5/1000)^2*PI()/4*W329^2)</f>
        <v>1.07447236689955</v>
      </c>
    </row>
    <row r="330" customFormat="false" ht="12.75" hidden="false" customHeight="false" outlineLevel="0" collapsed="false">
      <c r="A330" s="26" t="s">
        <v>19</v>
      </c>
      <c r="B330" s="26" t="n">
        <f aca="false">IF(C330&lt;0,-9.81+I330/Diagramme!B$6*1000,-9.81-I330/Diagramme!B$6*1000)</f>
        <v>-0.130270570279484</v>
      </c>
      <c r="C330" s="26" t="n">
        <f aca="false">C329+B329*(F330-F329)</f>
        <v>-25.7850807515187</v>
      </c>
      <c r="F330" s="33" t="n">
        <f aca="false">F329+F$229</f>
        <v>10.2</v>
      </c>
      <c r="G330" s="26" t="n">
        <f aca="false">G329+(C330+C329)/2*(F330-F329)</f>
        <v>-90.6584549984178</v>
      </c>
      <c r="I330" s="32" t="n">
        <f aca="false">(0.601*Diagramme!B$7*(Diagramme!B$5/1000)^2*PI()/4*C330^2)</f>
        <v>0.803417542666803</v>
      </c>
      <c r="J330" s="26" t="n">
        <f aca="false">IF(K330&lt;0,-9.81+O330/Diagramme!C$6*1000,-9.81-O330/Diagramme!C$6*1000)</f>
        <v>-0.0966167511907088</v>
      </c>
      <c r="K330" s="26" t="n">
        <f aca="false">K329+J329*(L330-L329)</f>
        <v>-25.8298657586672</v>
      </c>
      <c r="L330" s="33" t="n">
        <f aca="false">L329+L$229</f>
        <v>10.2</v>
      </c>
      <c r="M330" s="26" t="n">
        <f aca="false">M329+(K330+K329)/2*(L330-L329)</f>
        <v>-116.971581335512</v>
      </c>
      <c r="O330" s="32" t="n">
        <f aca="false">(0.601*Diagramme!C$7*(Diagramme!C$5/1000)^2*PI()/4*K330^2)</f>
        <v>0.806210809651171</v>
      </c>
      <c r="P330" s="26" t="n">
        <f aca="false">IF(Q330&lt;0,-9.81+U330/Diagramme!D$6*1000,-9.81-U330/Diagramme!D$6*1000)</f>
        <v>-0.050656168039815</v>
      </c>
      <c r="Q330" s="26" t="n">
        <f aca="false">Q329+P329*(R330-R329)</f>
        <v>-22.9327704878534</v>
      </c>
      <c r="R330" s="33" t="n">
        <f aca="false">R329+R$229</f>
        <v>10.2</v>
      </c>
      <c r="S330" s="26" t="n">
        <f aca="false">S329+(Q330+Q329)/2*(R330-R329)</f>
        <v>-88.7298588044736</v>
      </c>
      <c r="U330" s="32" t="n">
        <f aca="false">(0.601*Diagramme!D$7*(Diagramme!D$5/1000)^2*PI()/4*Q330^2)</f>
        <v>1.07352782151562</v>
      </c>
      <c r="V330" s="26" t="n">
        <f aca="false">IF(W330&lt;0,-9.81+AA330/Diagramme!E$6*1000,-9.81-AA330/Diagramme!E$6*1000)</f>
        <v>-0.038486851290255</v>
      </c>
      <c r="W330" s="26" t="n">
        <f aca="false">W329+V329*(X330-X329)</f>
        <v>-22.9470639285399</v>
      </c>
      <c r="X330" s="33" t="n">
        <f aca="false">X329+X$229</f>
        <v>10.2</v>
      </c>
      <c r="Y330" s="26" t="n">
        <f aca="false">Y329+(W330+W329)/2*(X330-X329)</f>
        <v>-109.434499864902</v>
      </c>
      <c r="AA330" s="32" t="n">
        <f aca="false">(0.601*Diagramme!E$7*(Diagramme!E$5/1000)^2*PI()/4*W330^2)</f>
        <v>1.07486644635807</v>
      </c>
    </row>
    <row r="331" customFormat="false" ht="12.75" hidden="false" customHeight="false" outlineLevel="0" collapsed="false">
      <c r="A331" s="26" t="s">
        <v>19</v>
      </c>
      <c r="B331" s="26" t="n">
        <f aca="false">IF(C331&lt;0,-9.81+I331/Diagramme!B$6*1000,-9.81-I331/Diagramme!B$6*1000)</f>
        <v>-0.120487374948356</v>
      </c>
      <c r="C331" s="26" t="n">
        <f aca="false">C330+B330*(F331-F330)</f>
        <v>-25.7981078085467</v>
      </c>
      <c r="F331" s="33" t="n">
        <f aca="false">F330+F$229</f>
        <v>10.3</v>
      </c>
      <c r="G331" s="26" t="n">
        <f aca="false">G330+(C331+C330)/2*(F331-F330)</f>
        <v>-93.2376144264211</v>
      </c>
      <c r="I331" s="32" t="n">
        <f aca="false">(0.601*Diagramme!B$7*(Diagramme!B$5/1000)^2*PI()/4*C331^2)</f>
        <v>0.804229547879287</v>
      </c>
      <c r="J331" s="26" t="n">
        <f aca="false">IF(K331&lt;0,-9.81+O331/Diagramme!C$6*1000,-9.81-O331/Diagramme!C$6*1000)</f>
        <v>-0.0893487997427389</v>
      </c>
      <c r="K331" s="26" t="n">
        <f aca="false">K330+J330*(L331-L330)</f>
        <v>-25.8395274337863</v>
      </c>
      <c r="L331" s="33" t="n">
        <f aca="false">L330+L$229</f>
        <v>10.3</v>
      </c>
      <c r="M331" s="26" t="n">
        <f aca="false">M330+(K331+K330)/2*(L331-L330)</f>
        <v>-119.555050995135</v>
      </c>
      <c r="O331" s="32" t="n">
        <f aca="false">(0.601*Diagramme!C$7*(Diagramme!C$5/1000)^2*PI()/4*K331^2)</f>
        <v>0.806814049621353</v>
      </c>
      <c r="P331" s="26" t="n">
        <f aca="false">IF(Q331&lt;0,-9.81+U331/Diagramme!D$6*1000,-9.81-U331/Diagramme!D$6*1000)</f>
        <v>-0.0463442113824915</v>
      </c>
      <c r="Q331" s="26" t="n">
        <f aca="false">Q330+P330*(R331-R330)</f>
        <v>-22.9378361046574</v>
      </c>
      <c r="R331" s="33" t="n">
        <f aca="false">R330+R$229</f>
        <v>10.3</v>
      </c>
      <c r="S331" s="26" t="n">
        <f aca="false">S330+(Q331+Q330)/2*(R331-R330)</f>
        <v>-91.0233891340991</v>
      </c>
      <c r="U331" s="32" t="n">
        <f aca="false">(0.601*Diagramme!D$7*(Diagramme!D$5/1000)^2*PI()/4*Q331^2)</f>
        <v>1.07400213674793</v>
      </c>
      <c r="V331" s="26" t="n">
        <f aca="false">IF(W331&lt;0,-9.81+AA331/Diagramme!E$6*1000,-9.81-AA331/Diagramme!E$6*1000)</f>
        <v>-0.0352088170086908</v>
      </c>
      <c r="W331" s="26" t="n">
        <f aca="false">W330+V330*(X331-X330)</f>
        <v>-22.9509126136689</v>
      </c>
      <c r="X331" s="33" t="n">
        <f aca="false">X330+X$229</f>
        <v>10.3</v>
      </c>
      <c r="Y331" s="26" t="n">
        <f aca="false">Y330+(W331+W330)/2*(X331-X330)</f>
        <v>-111.729398692012</v>
      </c>
      <c r="AA331" s="32" t="n">
        <f aca="false">(0.601*Diagramme!E$7*(Diagramme!E$5/1000)^2*PI()/4*W331^2)</f>
        <v>1.07522703012904</v>
      </c>
    </row>
    <row r="332" customFormat="false" ht="12.75" hidden="false" customHeight="false" outlineLevel="0" collapsed="false">
      <c r="A332" s="26" t="s">
        <v>19</v>
      </c>
      <c r="B332" s="26" t="n">
        <f aca="false">IF(C332&lt;0,-9.81+I332/Diagramme!B$6*1000,-9.81-I332/Diagramme!B$6*1000)</f>
        <v>-0.111434489555961</v>
      </c>
      <c r="C332" s="26" t="n">
        <f aca="false">C331+B331*(F332-F331)</f>
        <v>-25.8101565460415</v>
      </c>
      <c r="F332" s="33" t="n">
        <f aca="false">F331+F$229</f>
        <v>10.4</v>
      </c>
      <c r="G332" s="26" t="n">
        <f aca="false">G331+(C332+C331)/2*(F332-F331)</f>
        <v>-95.8180276441505</v>
      </c>
      <c r="I332" s="32" t="n">
        <f aca="false">(0.601*Diagramme!B$7*(Diagramme!B$5/1000)^2*PI()/4*C332^2)</f>
        <v>0.804980937366855</v>
      </c>
      <c r="J332" s="26" t="n">
        <f aca="false">IF(K332&lt;0,-9.81+O332/Diagramme!C$6*1000,-9.81-O332/Diagramme!C$6*1000)</f>
        <v>-0.0826251575936006</v>
      </c>
      <c r="K332" s="26" t="n">
        <f aca="false">K331+J331*(L332-L331)</f>
        <v>-25.8484623137606</v>
      </c>
      <c r="L332" s="33" t="n">
        <f aca="false">L331+L$229</f>
        <v>10.4</v>
      </c>
      <c r="M332" s="26" t="n">
        <f aca="false">M331+(K332+K331)/2*(L332-L331)</f>
        <v>-122.139450482512</v>
      </c>
      <c r="O332" s="32" t="n">
        <f aca="false">(0.601*Diagramme!C$7*(Diagramme!C$5/1000)^2*PI()/4*K332^2)</f>
        <v>0.807372111919731</v>
      </c>
      <c r="P332" s="26" t="n">
        <f aca="false">IF(Q332&lt;0,-9.81+U332/Diagramme!D$6*1000,-9.81-U332/Diagramme!D$6*1000)</f>
        <v>-0.0423984630852328</v>
      </c>
      <c r="Q332" s="26" t="n">
        <f aca="false">Q331+P331*(R332-R331)</f>
        <v>-22.9424705257956</v>
      </c>
      <c r="R332" s="33" t="n">
        <f aca="false">R331+R$229</f>
        <v>10.4</v>
      </c>
      <c r="S332" s="26" t="n">
        <f aca="false">S331+(Q332+Q331)/2*(R332-R331)</f>
        <v>-93.3174044656217</v>
      </c>
      <c r="U332" s="32" t="n">
        <f aca="false">(0.601*Diagramme!D$7*(Diagramme!D$5/1000)^2*PI()/4*Q332^2)</f>
        <v>1.07443616906062</v>
      </c>
      <c r="V332" s="26" t="n">
        <f aca="false">IF(W332&lt;0,-9.81+AA332/Diagramme!E$6*1000,-9.81-AA332/Diagramme!E$6*1000)</f>
        <v>-0.0322095006989347</v>
      </c>
      <c r="W332" s="26" t="n">
        <f aca="false">W331+V331*(X332-X331)</f>
        <v>-22.9544334953698</v>
      </c>
      <c r="X332" s="33" t="n">
        <f aca="false">X331+X$229</f>
        <v>10.4</v>
      </c>
      <c r="Y332" s="26" t="n">
        <f aca="false">Y331+(W332+W331)/2*(X332-X331)</f>
        <v>-114.024665997464</v>
      </c>
      <c r="AA332" s="32" t="n">
        <f aca="false">(0.601*Diagramme!E$7*(Diagramme!E$5/1000)^2*PI()/4*W332^2)</f>
        <v>1.07555695492312</v>
      </c>
    </row>
    <row r="333" customFormat="false" ht="12.75" hidden="false" customHeight="false" outlineLevel="0" collapsed="false">
      <c r="A333" s="26" t="s">
        <v>19</v>
      </c>
      <c r="B333" s="26" t="n">
        <f aca="false">IF(C333&lt;0,-9.81+I333/Diagramme!B$6*1000,-9.81-I333/Diagramme!B$6*1000)</f>
        <v>-0.103058035106566</v>
      </c>
      <c r="C333" s="26" t="n">
        <f aca="false">C332+B332*(F333-F332)</f>
        <v>-25.8212999949971</v>
      </c>
      <c r="F333" s="33" t="n">
        <f aca="false">F332+F$229</f>
        <v>10.5</v>
      </c>
      <c r="G333" s="26" t="n">
        <f aca="false">G332+(C333+C332)/2*(F333-F332)</f>
        <v>-98.3996004712024</v>
      </c>
      <c r="I333" s="32" t="n">
        <f aca="false">(0.601*Diagramme!B$7*(Diagramme!B$5/1000)^2*PI()/4*C333^2)</f>
        <v>0.805676183086155</v>
      </c>
      <c r="J333" s="26" t="n">
        <f aca="false">IF(K333&lt;0,-9.81+O333/Diagramme!C$6*1000,-9.81-O333/Diagramme!C$6*1000)</f>
        <v>-0.076405411707686</v>
      </c>
      <c r="K333" s="26" t="n">
        <f aca="false">K332+J332*(L333-L332)</f>
        <v>-25.8567248295199</v>
      </c>
      <c r="L333" s="33" t="n">
        <f aca="false">L332+L$229</f>
        <v>10.5</v>
      </c>
      <c r="M333" s="26" t="n">
        <f aca="false">M332+(K333+K332)/2*(L333-L332)</f>
        <v>-124.724709839676</v>
      </c>
      <c r="O333" s="32" t="n">
        <f aca="false">(0.601*Diagramme!C$7*(Diagramme!C$5/1000)^2*PI()/4*K333^2)</f>
        <v>0.807888350828262</v>
      </c>
      <c r="P333" s="26" t="n">
        <f aca="false">IF(Q333&lt;0,-9.81+U333/Diagramme!D$6*1000,-9.81-U333/Diagramme!D$6*1000)</f>
        <v>-0.038787957763569</v>
      </c>
      <c r="Q333" s="26" t="n">
        <f aca="false">Q332+P332*(R333-R332)</f>
        <v>-22.9467103721041</v>
      </c>
      <c r="R333" s="33" t="n">
        <f aca="false">R332+R$229</f>
        <v>10.5</v>
      </c>
      <c r="S333" s="26" t="n">
        <f aca="false">S332+(Q333+Q332)/2*(R333-R332)</f>
        <v>-95.6118635105167</v>
      </c>
      <c r="U333" s="32" t="n">
        <f aca="false">(0.601*Diagramme!D$7*(Diagramme!D$5/1000)^2*PI()/4*Q333^2)</f>
        <v>1.07483332464601</v>
      </c>
      <c r="V333" s="26" t="n">
        <f aca="false">IF(W333&lt;0,-9.81+AA333/Diagramme!E$6*1000,-9.81-AA333/Diagramme!E$6*1000)</f>
        <v>-0.0294652827167567</v>
      </c>
      <c r="W333" s="26" t="n">
        <f aca="false">W332+V332*(X333-X332)</f>
        <v>-22.9576544454397</v>
      </c>
      <c r="X333" s="33" t="n">
        <f aca="false">X332+X$229</f>
        <v>10.5</v>
      </c>
      <c r="Y333" s="26" t="n">
        <f aca="false">Y332+(W333+W332)/2*(X333-X332)</f>
        <v>-116.320270394505</v>
      </c>
      <c r="AA333" s="32" t="n">
        <f aca="false">(0.601*Diagramme!E$7*(Diagramme!E$5/1000)^2*PI()/4*W333^2)</f>
        <v>1.07585881890116</v>
      </c>
    </row>
    <row r="334" customFormat="false" ht="12.75" hidden="false" customHeight="false" outlineLevel="0" collapsed="false">
      <c r="A334" s="26" t="s">
        <v>19</v>
      </c>
      <c r="B334" s="26" t="n">
        <f aca="false">IF(C334&lt;0,-9.81+I334/Diagramme!B$6*1000,-9.81-I334/Diagramme!B$6*1000)</f>
        <v>-0.0953080147619883</v>
      </c>
      <c r="C334" s="26" t="n">
        <f aca="false">C333+B333*(F334-F333)</f>
        <v>-25.8316057985078</v>
      </c>
      <c r="F334" s="33" t="n">
        <f aca="false">F333+F$229</f>
        <v>10.6</v>
      </c>
      <c r="G334" s="26" t="n">
        <f aca="false">G333+(C334+C333)/2*(F334-F333)</f>
        <v>-100.982245760878</v>
      </c>
      <c r="I334" s="32" t="n">
        <f aca="false">(0.601*Diagramme!B$7*(Diagramme!B$5/1000)^2*PI()/4*C334^2)</f>
        <v>0.806319434774755</v>
      </c>
      <c r="J334" s="26" t="n">
        <f aca="false">IF(K334&lt;0,-9.81+O334/Diagramme!C$6*1000,-9.81-O334/Diagramme!C$6*1000)</f>
        <v>-0.0706520985046417</v>
      </c>
      <c r="K334" s="26" t="n">
        <f aca="false">K333+J333*(L334-L333)</f>
        <v>-25.8643653706907</v>
      </c>
      <c r="L334" s="33" t="n">
        <f aca="false">L333+L$229</f>
        <v>10.6</v>
      </c>
      <c r="M334" s="26" t="n">
        <f aca="false">M333+(K334+K333)/2*(L334-L333)</f>
        <v>-127.310764349686</v>
      </c>
      <c r="O334" s="32" t="n">
        <f aca="false">(0.601*Diagramme!C$7*(Diagramme!C$5/1000)^2*PI()/4*K334^2)</f>
        <v>0.808365875824115</v>
      </c>
      <c r="P334" s="26" t="n">
        <f aca="false">IF(Q334&lt;0,-9.81+U334/Diagramme!D$6*1000,-9.81-U334/Diagramme!D$6*1000)</f>
        <v>-0.0354843261194642</v>
      </c>
      <c r="Q334" s="26" t="n">
        <f aca="false">Q333+P333*(R334-R333)</f>
        <v>-22.9505891678805</v>
      </c>
      <c r="R334" s="33" t="n">
        <f aca="false">R333+R$229</f>
        <v>10.6</v>
      </c>
      <c r="S334" s="26" t="n">
        <f aca="false">S333+(Q334+Q333)/2*(R334-R333)</f>
        <v>-97.9067284875159</v>
      </c>
      <c r="U334" s="32" t="n">
        <f aca="false">(0.601*Diagramme!D$7*(Diagramme!D$5/1000)^2*PI()/4*Q334^2)</f>
        <v>1.07519672412686</v>
      </c>
      <c r="V334" s="26" t="n">
        <f aca="false">IF(W334&lt;0,-9.81+AA334/Diagramme!E$6*1000,-9.81-AA334/Diagramme!E$6*1000)</f>
        <v>-0.0269545321951146</v>
      </c>
      <c r="W334" s="26" t="n">
        <f aca="false">W333+V333*(X334-X333)</f>
        <v>-22.9606009737114</v>
      </c>
      <c r="X334" s="33" t="n">
        <f aca="false">X333+X$229</f>
        <v>10.6</v>
      </c>
      <c r="Y334" s="26" t="n">
        <f aca="false">Y333+(W334+W333)/2*(X334-X333)</f>
        <v>-118.616183165462</v>
      </c>
      <c r="AA334" s="32" t="n">
        <f aca="false">(0.601*Diagramme!E$7*(Diagramme!E$5/1000)^2*PI()/4*W334^2)</f>
        <v>1.07613500145854</v>
      </c>
    </row>
    <row r="335" customFormat="false" ht="12.75" hidden="false" customHeight="false" outlineLevel="0" collapsed="false">
      <c r="A335" s="26" t="s">
        <v>19</v>
      </c>
      <c r="B335" s="26" t="n">
        <f aca="false">IF(C335&lt;0,-9.81+I335/Diagramme!B$6*1000,-9.81-I335/Diagramme!B$6*1000)</f>
        <v>-0.0881380476938798</v>
      </c>
      <c r="C335" s="26" t="n">
        <f aca="false">C334+B334*(F335-F334)</f>
        <v>-25.841136599984</v>
      </c>
      <c r="F335" s="33" t="n">
        <f aca="false">F334+F$229</f>
        <v>10.7</v>
      </c>
      <c r="G335" s="26" t="n">
        <f aca="false">G334+(C335+C334)/2*(F335-F334)</f>
        <v>-103.565882880802</v>
      </c>
      <c r="I335" s="32" t="n">
        <f aca="false">(0.601*Diagramme!B$7*(Diagramme!B$5/1000)^2*PI()/4*C335^2)</f>
        <v>0.806914542041408</v>
      </c>
      <c r="J335" s="26" t="n">
        <f aca="false">IF(K335&lt;0,-9.81+O335/Diagramme!C$6*1000,-9.81-O335/Diagramme!C$6*1000)</f>
        <v>-0.0653304960589409</v>
      </c>
      <c r="K335" s="26" t="n">
        <f aca="false">K334+J334*(L335-L334)</f>
        <v>-25.8714305805411</v>
      </c>
      <c r="L335" s="33" t="n">
        <f aca="false">L334+L$229</f>
        <v>10.7</v>
      </c>
      <c r="M335" s="26" t="n">
        <f aca="false">M334+(K335+K334)/2*(L335-L334)</f>
        <v>-129.897554147248</v>
      </c>
      <c r="O335" s="32" t="n">
        <f aca="false">(0.601*Diagramme!C$7*(Diagramme!C$5/1000)^2*PI()/4*K335^2)</f>
        <v>0.808807568827108</v>
      </c>
      <c r="P335" s="26" t="n">
        <f aca="false">IF(Q335&lt;0,-9.81+U335/Diagramme!D$6*1000,-9.81-U335/Diagramme!D$6*1000)</f>
        <v>-0.0324615809320452</v>
      </c>
      <c r="Q335" s="26" t="n">
        <f aca="false">Q334+P334*(R335-R334)</f>
        <v>-22.9541376004924</v>
      </c>
      <c r="R335" s="33" t="n">
        <f aca="false">R334+R$229</f>
        <v>10.7</v>
      </c>
      <c r="S335" s="26" t="n">
        <f aca="false">S334+(Q335+Q334)/2*(R335-R334)</f>
        <v>-100.201964825935</v>
      </c>
      <c r="U335" s="32" t="n">
        <f aca="false">(0.601*Diagramme!D$7*(Diagramme!D$5/1000)^2*PI()/4*Q335^2)</f>
        <v>1.07552922609748</v>
      </c>
      <c r="V335" s="26" t="n">
        <f aca="false">IF(W335&lt;0,-9.81+AA335/Diagramme!E$6*1000,-9.81-AA335/Diagramme!E$6*1000)</f>
        <v>-0.024657441690632</v>
      </c>
      <c r="W335" s="26" t="n">
        <f aca="false">W334+V334*(X335-X334)</f>
        <v>-22.9632964269309</v>
      </c>
      <c r="X335" s="33" t="n">
        <f aca="false">X334+X$229</f>
        <v>10.7</v>
      </c>
      <c r="Y335" s="26" t="n">
        <f aca="false">Y334+(W335+W334)/2*(X335-X334)</f>
        <v>-120.912378035494</v>
      </c>
      <c r="AA335" s="32" t="n">
        <f aca="false">(0.601*Diagramme!E$7*(Diagramme!E$5/1000)^2*PI()/4*W335^2)</f>
        <v>1.07638768141403</v>
      </c>
    </row>
    <row r="336" customFormat="false" ht="12.75" hidden="false" customHeight="false" outlineLevel="0" collapsed="false">
      <c r="A336" s="26" t="s">
        <v>19</v>
      </c>
      <c r="B336" s="26" t="n">
        <f aca="false">IF(C336&lt;0,-9.81+I336/Diagramme!B$6*1000,-9.81-I336/Diagramme!B$6*1000)</f>
        <v>-0.0815051191651186</v>
      </c>
      <c r="C336" s="26" t="n">
        <f aca="false">C335+B335*(F336-F335)</f>
        <v>-25.8499504047533</v>
      </c>
      <c r="F336" s="33" t="n">
        <f aca="false">F335+F$229</f>
        <v>10.8</v>
      </c>
      <c r="G336" s="26" t="n">
        <f aca="false">G335+(C336+C335)/2*(F336-F335)</f>
        <v>-106.150437231039</v>
      </c>
      <c r="I336" s="32" t="n">
        <f aca="false">(0.601*Diagramme!B$7*(Diagramme!B$5/1000)^2*PI()/4*C336^2)</f>
        <v>0.807465075109295</v>
      </c>
      <c r="J336" s="26" t="n">
        <f aca="false">IF(K336&lt;0,-9.81+O336/Diagramme!C$6*1000,-9.81-O336/Diagramme!C$6*1000)</f>
        <v>-0.0604084298380627</v>
      </c>
      <c r="K336" s="26" t="n">
        <f aca="false">K335+J335*(L336-L335)</f>
        <v>-25.877963630147</v>
      </c>
      <c r="L336" s="33" t="n">
        <f aca="false">L335+L$229</f>
        <v>10.8</v>
      </c>
      <c r="M336" s="26" t="n">
        <f aca="false">M335+(K336+K335)/2*(L336-L335)</f>
        <v>-132.485023857782</v>
      </c>
      <c r="O336" s="32" t="n">
        <f aca="false">(0.601*Diagramme!C$7*(Diagramme!C$5/1000)^2*PI()/4*K336^2)</f>
        <v>0.809216100323441</v>
      </c>
      <c r="P336" s="26" t="n">
        <f aca="false">IF(Q336&lt;0,-9.81+U336/Diagramme!D$6*1000,-9.81-U336/Diagramme!D$6*1000)</f>
        <v>-0.0296959200906315</v>
      </c>
      <c r="Q336" s="26" t="n">
        <f aca="false">Q335+P335*(R336-R335)</f>
        <v>-22.9573837585856</v>
      </c>
      <c r="R336" s="33" t="n">
        <f aca="false">R335+R$229</f>
        <v>10.8</v>
      </c>
      <c r="S336" s="26" t="n">
        <f aca="false">S335+(Q336+Q335)/2*(R336-R335)</f>
        <v>-102.497540893888</v>
      </c>
      <c r="U336" s="32" t="n">
        <f aca="false">(0.601*Diagramme!D$7*(Diagramme!D$5/1000)^2*PI()/4*Q336^2)</f>
        <v>1.07583344879003</v>
      </c>
      <c r="V336" s="26" t="n">
        <f aca="false">IF(W336&lt;0,-9.81+AA336/Diagramme!E$6*1000,-9.81-AA336/Diagramme!E$6*1000)</f>
        <v>-0.0225558752327029</v>
      </c>
      <c r="W336" s="26" t="n">
        <f aca="false">W335+V335*(X336-X335)</f>
        <v>-22.9657621710999</v>
      </c>
      <c r="X336" s="33" t="n">
        <f aca="false">X335+X$229</f>
        <v>10.8</v>
      </c>
      <c r="Y336" s="26" t="n">
        <f aca="false">Y335+(W336+W335)/2*(X336-X335)</f>
        <v>-123.208830965396</v>
      </c>
      <c r="AA336" s="32" t="n">
        <f aca="false">(0.601*Diagramme!E$7*(Diagramme!E$5/1000)^2*PI()/4*W336^2)</f>
        <v>1.0766188537244</v>
      </c>
    </row>
    <row r="337" customFormat="false" ht="12.75" hidden="false" customHeight="false" outlineLevel="0" collapsed="false">
      <c r="A337" s="26" t="s">
        <v>19</v>
      </c>
      <c r="B337" s="26" t="n">
        <f aca="false">IF(C337&lt;0,-9.81+I337/Diagramme!B$6*1000,-9.81-I337/Diagramme!B$6*1000)</f>
        <v>-0.075369346162363</v>
      </c>
      <c r="C337" s="26" t="n">
        <f aca="false">C336+B336*(F337-F336)</f>
        <v>-25.8581009166699</v>
      </c>
      <c r="F337" s="33" t="n">
        <f aca="false">F336+F$229</f>
        <v>10.9</v>
      </c>
      <c r="G337" s="26" t="n">
        <f aca="false">G336+(C337+C336)/2*(F337-F336)</f>
        <v>-108.73583979711</v>
      </c>
      <c r="I337" s="32" t="n">
        <f aca="false">(0.601*Diagramme!B$7*(Diagramme!B$5/1000)^2*PI()/4*C337^2)</f>
        <v>0.807974344268524</v>
      </c>
      <c r="J337" s="26" t="n">
        <f aca="false">IF(K337&lt;0,-9.81+O337/Diagramme!C$6*1000,-9.81-O337/Diagramme!C$6*1000)</f>
        <v>-0.055856091264463</v>
      </c>
      <c r="K337" s="26" t="n">
        <f aca="false">K336+J336*(L337-L336)</f>
        <v>-25.8840044731308</v>
      </c>
      <c r="L337" s="33" t="n">
        <f aca="false">L336+L$229</f>
        <v>10.9</v>
      </c>
      <c r="M337" s="26" t="n">
        <f aca="false">M336+(K337+K336)/2*(L337-L336)</f>
        <v>-135.073122262946</v>
      </c>
      <c r="O337" s="32" t="n">
        <f aca="false">(0.601*Diagramme!C$7*(Diagramme!C$5/1000)^2*PI()/4*K337^2)</f>
        <v>0.80959394442505</v>
      </c>
      <c r="P337" s="26" t="n">
        <f aca="false">IF(Q337&lt;0,-9.81+U337/Diagramme!D$6*1000,-9.81-U337/Diagramme!D$6*1000)</f>
        <v>-0.0271655454128421</v>
      </c>
      <c r="Q337" s="26" t="n">
        <f aca="false">Q336+P336*(R337-R336)</f>
        <v>-22.9603533505947</v>
      </c>
      <c r="R337" s="33" t="n">
        <f aca="false">R336+R$229</f>
        <v>10.9</v>
      </c>
      <c r="S337" s="26" t="n">
        <f aca="false">S336+(Q337+Q336)/2*(R337-R336)</f>
        <v>-104.793427749347</v>
      </c>
      <c r="U337" s="32" t="n">
        <f aca="false">(0.601*Diagramme!D$7*(Diagramme!D$5/1000)^2*PI()/4*Q337^2)</f>
        <v>1.07611179000459</v>
      </c>
      <c r="V337" s="26" t="n">
        <f aca="false">IF(W337&lt;0,-9.81+AA337/Diagramme!E$6*1000,-9.81-AA337/Diagramme!E$6*1000)</f>
        <v>-0.0206332287462363</v>
      </c>
      <c r="W337" s="26" t="n">
        <f aca="false">W336+V336*(X337-X336)</f>
        <v>-22.9680177586232</v>
      </c>
      <c r="X337" s="33" t="n">
        <f aca="false">X336+X$229</f>
        <v>10.9</v>
      </c>
      <c r="Y337" s="26" t="n">
        <f aca="false">Y336+(W337+W336)/2*(X337-X336)</f>
        <v>-125.505519961882</v>
      </c>
      <c r="AA337" s="32" t="n">
        <f aca="false">(0.601*Diagramme!E$7*(Diagramme!E$5/1000)^2*PI()/4*W337^2)</f>
        <v>1.07683034483791</v>
      </c>
    </row>
    <row r="338" customFormat="false" ht="12.75" hidden="false" customHeight="false" outlineLevel="0" collapsed="false">
      <c r="A338" s="26" t="s">
        <v>19</v>
      </c>
      <c r="B338" s="26" t="n">
        <f aca="false">IF(C338&lt;0,-9.81+I338/Diagramme!B$6*1000,-9.81-I338/Diagramme!B$6*1000)</f>
        <v>-0.0696937578766033</v>
      </c>
      <c r="C338" s="26" t="n">
        <f aca="false">C337+B337*(F338-F337)</f>
        <v>-25.8656378512861</v>
      </c>
      <c r="F338" s="33" t="n">
        <f aca="false">F337+F$229</f>
        <v>11</v>
      </c>
      <c r="G338" s="26" t="n">
        <f aca="false">G337+(C338+C337)/2*(F338-F337)</f>
        <v>-111.322026735508</v>
      </c>
      <c r="I338" s="32" t="n">
        <f aca="false">(0.601*Diagramme!B$7*(Diagramme!B$5/1000)^2*PI()/4*C338^2)</f>
        <v>0.808445418096242</v>
      </c>
      <c r="J338" s="26" t="n">
        <f aca="false">IF(K338&lt;0,-9.81+O338/Diagramme!C$6*1000,-9.81-O338/Diagramme!C$6*1000)</f>
        <v>-0.0516458683969461</v>
      </c>
      <c r="K338" s="26" t="n">
        <f aca="false">K337+J337*(L338-L337)</f>
        <v>-25.8895900822573</v>
      </c>
      <c r="L338" s="33" t="n">
        <f aca="false">L337+L$229</f>
        <v>11</v>
      </c>
      <c r="M338" s="26" t="n">
        <f aca="false">M337+(K338+K337)/2*(L338-L337)</f>
        <v>-137.661801990716</v>
      </c>
      <c r="O338" s="32" t="n">
        <f aca="false">(0.601*Diagramme!C$7*(Diagramme!C$5/1000)^2*PI()/4*K338^2)</f>
        <v>0.809943392923054</v>
      </c>
      <c r="P338" s="26" t="n">
        <f aca="false">IF(Q338&lt;0,-9.81+U338/Diagramme!D$6*1000,-9.81-U338/Diagramme!D$6*1000)</f>
        <v>-0.0248504960662714</v>
      </c>
      <c r="Q338" s="26" t="n">
        <f aca="false">Q337+P337*(R338-R337)</f>
        <v>-22.963069905136</v>
      </c>
      <c r="R338" s="33" t="n">
        <f aca="false">R337+R$229</f>
        <v>11</v>
      </c>
      <c r="S338" s="26" t="n">
        <f aca="false">S337+(Q338+Q337)/2*(R338-R337)</f>
        <v>-107.089598912134</v>
      </c>
      <c r="U338" s="32" t="n">
        <f aca="false">(0.601*Diagramme!D$7*(Diagramme!D$5/1000)^2*PI()/4*Q338^2)</f>
        <v>1.07636644543271</v>
      </c>
      <c r="V338" s="26" t="n">
        <f aca="false">IF(W338&lt;0,-9.81+AA338/Diagramme!E$6*1000,-9.81-AA338/Diagramme!E$6*1000)</f>
        <v>-0.0188743018882693</v>
      </c>
      <c r="W338" s="26" t="n">
        <f aca="false">W337+V337*(X338-X337)</f>
        <v>-22.9700810814978</v>
      </c>
      <c r="X338" s="33" t="n">
        <f aca="false">X337+X$229</f>
        <v>11</v>
      </c>
      <c r="Y338" s="26" t="n">
        <f aca="false">Y337+(W338+W337)/2*(X338-X337)</f>
        <v>-127.802424903888</v>
      </c>
      <c r="AA338" s="32" t="n">
        <f aca="false">(0.601*Diagramme!E$7*(Diagramme!E$5/1000)^2*PI()/4*W338^2)</f>
        <v>1.07702382679229</v>
      </c>
    </row>
    <row r="339" customFormat="false" ht="12.75" hidden="false" customHeight="false" outlineLevel="0" collapsed="false">
      <c r="A339" s="26" t="s">
        <v>19</v>
      </c>
      <c r="B339" s="26" t="n">
        <f aca="false">IF(C339&lt;0,-9.81+I339/Diagramme!B$6*1000,-9.81-I339/Diagramme!B$6*1000)</f>
        <v>-0.0644440903158809</v>
      </c>
      <c r="C339" s="26" t="n">
        <f aca="false">C338+B338*(F339-F338)</f>
        <v>-25.8726072270738</v>
      </c>
      <c r="F339" s="33" t="n">
        <f aca="false">F338+F$229</f>
        <v>11.1</v>
      </c>
      <c r="G339" s="26" t="n">
        <f aca="false">G338+(C339+C338)/2*(F339-F338)</f>
        <v>-113.908938989426</v>
      </c>
      <c r="I339" s="32" t="n">
        <f aca="false">(0.601*Diagramme!B$7*(Diagramme!B$5/1000)^2*PI()/4*C339^2)</f>
        <v>0.808881140503782</v>
      </c>
      <c r="J339" s="26" t="n">
        <f aca="false">IF(K339&lt;0,-9.81+O339/Diagramme!C$6*1000,-9.81-O339/Diagramme!C$6*1000)</f>
        <v>-0.0477521880430878</v>
      </c>
      <c r="K339" s="26" t="n">
        <f aca="false">K338+J338*(L339-L338)</f>
        <v>-25.894754669097</v>
      </c>
      <c r="L339" s="33" t="n">
        <f aca="false">L338+L$229</f>
        <v>11.1</v>
      </c>
      <c r="M339" s="26" t="n">
        <f aca="false">M338+(K339+K338)/2*(L339-L338)</f>
        <v>-140.251019228283</v>
      </c>
      <c r="O339" s="32" t="n">
        <f aca="false">(0.601*Diagramme!C$7*(Diagramme!C$5/1000)^2*PI()/4*K339^2)</f>
        <v>0.810266568392424</v>
      </c>
      <c r="P339" s="26" t="n">
        <f aca="false">IF(Q339&lt;0,-9.81+U339/Diagramme!D$6*1000,-9.81-U339/Diagramme!D$6*1000)</f>
        <v>-0.0227324954863004</v>
      </c>
      <c r="Q339" s="26" t="n">
        <f aca="false">Q338+P338*(R339-R338)</f>
        <v>-22.9655549547426</v>
      </c>
      <c r="R339" s="33" t="n">
        <f aca="false">R338+R$229</f>
        <v>11.1</v>
      </c>
      <c r="S339" s="26" t="n">
        <f aca="false">S338+(Q339+Q338)/2*(R339-R338)</f>
        <v>-109.386030155128</v>
      </c>
      <c r="U339" s="32" t="n">
        <f aca="false">(0.601*Diagramme!D$7*(Diagramme!D$5/1000)^2*PI()/4*Q339^2)</f>
        <v>1.07659942549651</v>
      </c>
      <c r="V339" s="26" t="n">
        <f aca="false">IF(W339&lt;0,-9.81+AA339/Diagramme!E$6*1000,-9.81-AA339/Diagramme!E$6*1000)</f>
        <v>-0.0172651804050155</v>
      </c>
      <c r="W339" s="26" t="n">
        <f aca="false">W338+V338*(X339-X338)</f>
        <v>-22.9719685116867</v>
      </c>
      <c r="X339" s="33" t="n">
        <f aca="false">X338+X$229</f>
        <v>11.1</v>
      </c>
      <c r="Y339" s="26" t="n">
        <f aca="false">Y338+(W339+W338)/2*(X339-X338)</f>
        <v>-130.099527383547</v>
      </c>
      <c r="AA339" s="32" t="n">
        <f aca="false">(0.601*Diagramme!E$7*(Diagramme!E$5/1000)^2*PI()/4*W339^2)</f>
        <v>1.07720083015545</v>
      </c>
    </row>
    <row r="340" customFormat="false" ht="12.75" hidden="false" customHeight="false" outlineLevel="0" collapsed="false">
      <c r="A340" s="26" t="s">
        <v>19</v>
      </c>
      <c r="B340" s="26" t="n">
        <f aca="false">IF(C340&lt;0,-9.81+I340/Diagramme!B$6*1000,-9.81-I340/Diagramme!B$6*1000)</f>
        <v>-0.0595885943314727</v>
      </c>
      <c r="C340" s="26" t="n">
        <f aca="false">C339+B339*(F340-F339)</f>
        <v>-25.8790516361053</v>
      </c>
      <c r="F340" s="33" t="n">
        <f aca="false">F339+F$229</f>
        <v>11.2</v>
      </c>
      <c r="G340" s="26" t="n">
        <f aca="false">G339+(C340+C339)/2*(F340-F339)</f>
        <v>-116.496521932585</v>
      </c>
      <c r="I340" s="32" t="n">
        <f aca="false">(0.601*Diagramme!B$7*(Diagramme!B$5/1000)^2*PI()/4*C340^2)</f>
        <v>0.809284146670488</v>
      </c>
      <c r="J340" s="26" t="n">
        <f aca="false">IF(K340&lt;0,-9.81+O340/Diagramme!C$6*1000,-9.81-O340/Diagramme!C$6*1000)</f>
        <v>-0.0441513686340205</v>
      </c>
      <c r="K340" s="26" t="n">
        <f aca="false">K339+J339*(L340-L339)</f>
        <v>-25.8995298879013</v>
      </c>
      <c r="L340" s="33" t="n">
        <f aca="false">L339+L$229</f>
        <v>11.2</v>
      </c>
      <c r="M340" s="26" t="n">
        <f aca="false">M339+(K340+K339)/2*(L340-L339)</f>
        <v>-142.840733456133</v>
      </c>
      <c r="O340" s="32" t="n">
        <f aca="false">(0.601*Diagramme!C$7*(Diagramme!C$5/1000)^2*PI()/4*K340^2)</f>
        <v>0.810565436403376</v>
      </c>
      <c r="P340" s="26" t="n">
        <f aca="false">IF(Q340&lt;0,-9.81+U340/Diagramme!D$6*1000,-9.81-U340/Diagramme!D$6*1000)</f>
        <v>-0.0207948107548397</v>
      </c>
      <c r="Q340" s="26" t="n">
        <f aca="false">Q339+P339*(R340-R339)</f>
        <v>-22.9678282042912</v>
      </c>
      <c r="R340" s="33" t="n">
        <f aca="false">R339+R$229</f>
        <v>11.2</v>
      </c>
      <c r="S340" s="26" t="n">
        <f aca="false">S339+(Q340+Q339)/2*(R340-R339)</f>
        <v>-111.68269931308</v>
      </c>
      <c r="U340" s="32" t="n">
        <f aca="false">(0.601*Diagramme!D$7*(Diagramme!D$5/1000)^2*PI()/4*Q340^2)</f>
        <v>1.07681257081697</v>
      </c>
      <c r="V340" s="26" t="n">
        <f aca="false">IF(W340&lt;0,-9.81+AA340/Diagramme!E$6*1000,-9.81-AA340/Diagramme!E$6*1000)</f>
        <v>-0.0157931281792312</v>
      </c>
      <c r="W340" s="26" t="n">
        <f aca="false">W339+V339*(X340-X339)</f>
        <v>-22.9736950297272</v>
      </c>
      <c r="X340" s="33" t="n">
        <f aca="false">X339+X$229</f>
        <v>11.2</v>
      </c>
      <c r="Y340" s="26" t="n">
        <f aca="false">Y339+(W340+W339)/2*(X340-X339)</f>
        <v>-132.396810560618</v>
      </c>
      <c r="AA340" s="32" t="n">
        <f aca="false">(0.601*Diagramme!E$7*(Diagramme!E$5/1000)^2*PI()/4*W340^2)</f>
        <v>1.07736275590028</v>
      </c>
    </row>
    <row r="341" customFormat="false" ht="12.75" hidden="false" customHeight="false" outlineLevel="0" collapsed="false">
      <c r="A341" s="26" t="s">
        <v>19</v>
      </c>
      <c r="B341" s="26" t="n">
        <f aca="false">IF(C341&lt;0,-9.81+I341/Diagramme!B$6*1000,-9.81-I341/Diagramme!B$6*1000)</f>
        <v>-0.0550978563440232</v>
      </c>
      <c r="C341" s="26" t="n">
        <f aca="false">C340+B340*(F341-F340)</f>
        <v>-25.8850104955385</v>
      </c>
      <c r="F341" s="33" t="n">
        <f aca="false">F340+F$229</f>
        <v>11.3</v>
      </c>
      <c r="G341" s="26" t="n">
        <f aca="false">G340+(C341+C340)/2*(F341-F340)</f>
        <v>-119.084725039167</v>
      </c>
      <c r="I341" s="32" t="n">
        <f aca="false">(0.601*Diagramme!B$7*(Diagramme!B$5/1000)^2*PI()/4*C341^2)</f>
        <v>0.809656877923446</v>
      </c>
      <c r="J341" s="26" t="n">
        <f aca="false">IF(K341&lt;0,-9.81+O341/Diagramme!C$6*1000,-9.81-O341/Diagramme!C$6*1000)</f>
        <v>-0.0408214832157849</v>
      </c>
      <c r="K341" s="26" t="n">
        <f aca="false">K340+J340*(L341-L340)</f>
        <v>-25.9039450247647</v>
      </c>
      <c r="L341" s="33" t="n">
        <f aca="false">L340+L$229</f>
        <v>11.3</v>
      </c>
      <c r="M341" s="26" t="n">
        <f aca="false">M340+(K341+K340)/2*(L341-L340)</f>
        <v>-145.430907201767</v>
      </c>
      <c r="O341" s="32" t="n">
        <f aca="false">(0.601*Diagramme!C$7*(Diagramme!C$5/1000)^2*PI()/4*K341^2)</f>
        <v>0.81084181689309</v>
      </c>
      <c r="P341" s="26" t="n">
        <f aca="false">IF(Q341&lt;0,-9.81+U341/Diagramme!D$6*1000,-9.81-U341/Diagramme!D$6*1000)</f>
        <v>-0.0190221234742065</v>
      </c>
      <c r="Q341" s="26" t="n">
        <f aca="false">Q340+P340*(R341-R340)</f>
        <v>-22.9699076853667</v>
      </c>
      <c r="R341" s="33" t="n">
        <f aca="false">R340+R$229</f>
        <v>11.3</v>
      </c>
      <c r="S341" s="26" t="n">
        <f aca="false">S340+(Q341+Q340)/2*(R341-R340)</f>
        <v>-113.979586107562</v>
      </c>
      <c r="U341" s="32" t="n">
        <f aca="false">(0.601*Diagramme!D$7*(Diagramme!D$5/1000)^2*PI()/4*Q341^2)</f>
        <v>1.07700756641784</v>
      </c>
      <c r="V341" s="26" t="n">
        <f aca="false">IF(W341&lt;0,-9.81+AA341/Diagramme!E$6*1000,-9.81-AA341/Diagramme!E$6*1000)</f>
        <v>-0.0144464881975246</v>
      </c>
      <c r="W341" s="26" t="n">
        <f aca="false">W340+V340*(X341-X340)</f>
        <v>-22.9752743425451</v>
      </c>
      <c r="X341" s="33" t="n">
        <f aca="false">X340+X$229</f>
        <v>11.3</v>
      </c>
      <c r="Y341" s="26" t="n">
        <f aca="false">Y340+(W341+W340)/2*(X341-X340)</f>
        <v>-134.694259029232</v>
      </c>
      <c r="AA341" s="32" t="n">
        <f aca="false">(0.601*Diagramme!E$7*(Diagramme!E$5/1000)^2*PI()/4*W341^2)</f>
        <v>1.07751088629827</v>
      </c>
    </row>
    <row r="342" customFormat="false" ht="12.75" hidden="false" customHeight="false" outlineLevel="0" collapsed="false">
      <c r="A342" s="26" t="s">
        <v>19</v>
      </c>
      <c r="B342" s="26" t="n">
        <f aca="false">IF(C342&lt;0,-9.81+I342/Diagramme!B$6*1000,-9.81-I342/Diagramme!B$6*1000)</f>
        <v>-0.050944631067809</v>
      </c>
      <c r="C342" s="26" t="n">
        <f aca="false">C341+B341*(F342-F341)</f>
        <v>-25.8905202811729</v>
      </c>
      <c r="F342" s="33" t="n">
        <f aca="false">F341+F$229</f>
        <v>11.4</v>
      </c>
      <c r="G342" s="26" t="n">
        <f aca="false">G341+(C342+C341)/2*(F342-F341)</f>
        <v>-121.673501578003</v>
      </c>
      <c r="I342" s="32" t="n">
        <f aca="false">(0.601*Diagramme!B$7*(Diagramme!B$5/1000)^2*PI()/4*C342^2)</f>
        <v>0.810001595621372</v>
      </c>
      <c r="J342" s="26" t="n">
        <f aca="false">IF(K342&lt;0,-9.81+O342/Diagramme!C$6*1000,-9.81-O342/Diagramme!C$6*1000)</f>
        <v>-0.0377422319364982</v>
      </c>
      <c r="K342" s="26" t="n">
        <f aca="false">K341+J341*(L342-L341)</f>
        <v>-25.9080271730863</v>
      </c>
      <c r="L342" s="33" t="n">
        <f aca="false">L341+L$229</f>
        <v>11.4</v>
      </c>
      <c r="M342" s="26" t="n">
        <f aca="false">M341+(K342+K341)/2*(L342-L341)</f>
        <v>-148.021505811659</v>
      </c>
      <c r="O342" s="32" t="n">
        <f aca="false">(0.601*Diagramme!C$7*(Diagramme!C$5/1000)^2*PI()/4*K342^2)</f>
        <v>0.811097394749271</v>
      </c>
      <c r="P342" s="26" t="n">
        <f aca="false">IF(Q342&lt;0,-9.81+U342/Diagramme!D$6*1000,-9.81-U342/Diagramme!D$6*1000)</f>
        <v>-0.017400411237178</v>
      </c>
      <c r="Q342" s="26" t="n">
        <f aca="false">Q341+P341*(R342-R341)</f>
        <v>-22.9718098977141</v>
      </c>
      <c r="R342" s="33" t="n">
        <f aca="false">R341+R$229</f>
        <v>11.4</v>
      </c>
      <c r="S342" s="26" t="n">
        <f aca="false">S341+(Q342+Q341)/2*(R342-R341)</f>
        <v>-116.276671986717</v>
      </c>
      <c r="U342" s="32" t="n">
        <f aca="false">(0.601*Diagramme!D$7*(Diagramme!D$5/1000)^2*PI()/4*Q342^2)</f>
        <v>1.07718595476391</v>
      </c>
      <c r="V342" s="26" t="n">
        <f aca="false">IF(W342&lt;0,-9.81+AA342/Diagramme!E$6*1000,-9.81-AA342/Diagramme!E$6*1000)</f>
        <v>-0.0132145917240258</v>
      </c>
      <c r="W342" s="26" t="n">
        <f aca="false">W341+V341*(X342-X341)</f>
        <v>-22.9767189913648</v>
      </c>
      <c r="X342" s="33" t="n">
        <f aca="false">X341+X$229</f>
        <v>11.4</v>
      </c>
      <c r="Y342" s="26" t="n">
        <f aca="false">Y341+(W342+W341)/2*(X342-X341)</f>
        <v>-136.991858695927</v>
      </c>
      <c r="AA342" s="32" t="n">
        <f aca="false">(0.601*Diagramme!E$7*(Diagramme!E$5/1000)^2*PI()/4*W342^2)</f>
        <v>1.07764639491036</v>
      </c>
    </row>
    <row r="343" customFormat="false" ht="12.75" hidden="false" customHeight="false" outlineLevel="0" collapsed="false">
      <c r="A343" s="26" t="s">
        <v>19</v>
      </c>
      <c r="B343" s="26" t="n">
        <f aca="false">IF(C343&lt;0,-9.81+I343/Diagramme!B$6*1000,-9.81-I343/Diagramme!B$6*1000)</f>
        <v>-0.0471036855478566</v>
      </c>
      <c r="C343" s="26" t="n">
        <f aca="false">C342+B342*(F343-F342)</f>
        <v>-25.8956147442797</v>
      </c>
      <c r="F343" s="33" t="n">
        <f aca="false">F342+F$229</f>
        <v>11.5</v>
      </c>
      <c r="G343" s="26" t="n">
        <f aca="false">G342+(C343+C342)/2*(F343-F342)</f>
        <v>-124.262808329275</v>
      </c>
      <c r="I343" s="32" t="n">
        <f aca="false">(0.601*Diagramme!B$7*(Diagramme!B$5/1000)^2*PI()/4*C343^2)</f>
        <v>0.810320394099528</v>
      </c>
      <c r="J343" s="26" t="n">
        <f aca="false">IF(K343&lt;0,-9.81+O343/Diagramme!C$6*1000,-9.81-O343/Diagramme!C$6*1000)</f>
        <v>-0.0348948234349358</v>
      </c>
      <c r="K343" s="26" t="n">
        <f aca="false">K342+J342*(L343-L342)</f>
        <v>-25.9118013962799</v>
      </c>
      <c r="L343" s="33" t="n">
        <f aca="false">L342+L$229</f>
        <v>11.5</v>
      </c>
      <c r="M343" s="26" t="n">
        <f aca="false">M342+(K343+K342)/2*(L343-L342)</f>
        <v>-150.612497240127</v>
      </c>
      <c r="O343" s="32" t="n">
        <f aca="false">(0.601*Diagramme!C$7*(Diagramme!C$5/1000)^2*PI()/4*K343^2)</f>
        <v>0.8113337296549</v>
      </c>
      <c r="P343" s="26" t="n">
        <f aca="false">IF(Q343&lt;0,-9.81+U343/Diagramme!D$6*1000,-9.81-U343/Diagramme!D$6*1000)</f>
        <v>-0.0159168388575335</v>
      </c>
      <c r="Q343" s="26" t="n">
        <f aca="false">Q342+P342*(R343-R342)</f>
        <v>-22.9735499388379</v>
      </c>
      <c r="R343" s="33" t="n">
        <f aca="false">R342+R$229</f>
        <v>11.5</v>
      </c>
      <c r="S343" s="26" t="n">
        <f aca="false">S342+(Q343+Q342)/2*(R343-R342)</f>
        <v>-118.573939978544</v>
      </c>
      <c r="U343" s="32" t="n">
        <f aca="false">(0.601*Diagramme!D$7*(Diagramme!D$5/1000)^2*PI()/4*Q343^2)</f>
        <v>1.07734914772567</v>
      </c>
      <c r="V343" s="26" t="n">
        <f aca="false">IF(W343&lt;0,-9.81+AA343/Diagramme!E$6*1000,-9.81-AA343/Diagramme!E$6*1000)</f>
        <v>-0.0120876750197247</v>
      </c>
      <c r="W343" s="26" t="n">
        <f aca="false">W342+V342*(X343-X342)</f>
        <v>-22.9780404505372</v>
      </c>
      <c r="X343" s="33" t="n">
        <f aca="false">X342+X$229</f>
        <v>11.5</v>
      </c>
      <c r="Y343" s="26" t="n">
        <f aca="false">Y342+(W343+W342)/2*(X343-X342)</f>
        <v>-139.289596668022</v>
      </c>
      <c r="AA343" s="32" t="n">
        <f aca="false">(0.601*Diagramme!E$7*(Diagramme!E$5/1000)^2*PI()/4*W343^2)</f>
        <v>1.07777035574783</v>
      </c>
    </row>
    <row r="344" customFormat="false" ht="12.75" hidden="false" customHeight="false" outlineLevel="0" collapsed="false">
      <c r="A344" s="26" t="s">
        <v>19</v>
      </c>
      <c r="B344" s="26" t="n">
        <f aca="false">IF(C344&lt;0,-9.81+I344/Diagramme!B$6*1000,-9.81-I344/Diagramme!B$6*1000)</f>
        <v>-0.043551653845066</v>
      </c>
      <c r="C344" s="26" t="n">
        <f aca="false">C343+B343*(F344-F343)</f>
        <v>-25.9003251128345</v>
      </c>
      <c r="F344" s="33" t="n">
        <f aca="false">F343+F$229</f>
        <v>11.6</v>
      </c>
      <c r="G344" s="26" t="n">
        <f aca="false">G343+(C344+C343)/2*(F344-F343)</f>
        <v>-126.852605322131</v>
      </c>
      <c r="I344" s="32" t="n">
        <f aca="false">(0.601*Diagramme!B$7*(Diagramme!B$5/1000)^2*PI()/4*C344^2)</f>
        <v>0.81061521273086</v>
      </c>
      <c r="J344" s="26" t="n">
        <f aca="false">IF(K344&lt;0,-9.81+O344/Diagramme!C$6*1000,-9.81-O344/Diagramme!C$6*1000)</f>
        <v>-0.0322618645634982</v>
      </c>
      <c r="K344" s="26" t="n">
        <f aca="false">K343+J343*(L344-L343)</f>
        <v>-25.9152908786234</v>
      </c>
      <c r="L344" s="33" t="n">
        <f aca="false">L343+L$229</f>
        <v>11.6</v>
      </c>
      <c r="M344" s="26" t="n">
        <f aca="false">M343+(K344+K343)/2*(L344-L343)</f>
        <v>-153.203851853873</v>
      </c>
      <c r="O344" s="32" t="n">
        <f aca="false">(0.601*Diagramme!C$7*(Diagramme!C$5/1000)^2*PI()/4*K344^2)</f>
        <v>0.81155226524123</v>
      </c>
      <c r="P344" s="26" t="n">
        <f aca="false">IF(Q344&lt;0,-9.81+U344/Diagramme!D$6*1000,-9.81-U344/Diagramme!D$6*1000)</f>
        <v>-0.0145596585857355</v>
      </c>
      <c r="Q344" s="26" t="n">
        <f aca="false">Q343+P343*(R344-R343)</f>
        <v>-22.9751416227236</v>
      </c>
      <c r="R344" s="33" t="n">
        <f aca="false">R343+R$229</f>
        <v>11.6</v>
      </c>
      <c r="S344" s="26" t="n">
        <f aca="false">S343+(Q344+Q343)/2*(R344-R343)</f>
        <v>-120.871374556622</v>
      </c>
      <c r="U344" s="32" t="n">
        <f aca="false">(0.601*Diagramme!D$7*(Diagramme!D$5/1000)^2*PI()/4*Q344^2)</f>
        <v>1.07749843755557</v>
      </c>
      <c r="V344" s="26" t="n">
        <f aca="false">IF(W344&lt;0,-9.81+AA344/Diagramme!E$6*1000,-9.81-AA344/Diagramme!E$6*1000)</f>
        <v>-0.0110568029970182</v>
      </c>
      <c r="W344" s="26" t="n">
        <f aca="false">W343+V343*(X344-X343)</f>
        <v>-22.9792492180392</v>
      </c>
      <c r="X344" s="33" t="n">
        <f aca="false">X343+X$229</f>
        <v>11.6</v>
      </c>
      <c r="Y344" s="26" t="n">
        <f aca="false">Y343+(W344+W343)/2*(X344-X343)</f>
        <v>-141.587461151451</v>
      </c>
      <c r="AA344" s="32" t="n">
        <f aca="false">(0.601*Diagramme!E$7*(Diagramme!E$5/1000)^2*PI()/4*W344^2)</f>
        <v>1.07788375167033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2003-05-30T22:42:50Z</dcterms:created>
  <dc:creator>Christian Mintel</dc:creator>
  <dc:description/>
  <dc:language>de-DE</dc:language>
  <cp:lastModifiedBy/>
  <dcterms:modified xsi:type="dcterms:W3CDTF">2025-01-28T22:56:49Z</dcterms:modified>
  <cp:revision>1</cp:revision>
  <dc:subject/>
  <dc:title/>
</cp:coreProperties>
</file>