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comments2.xml" ContentType="application/vnd.openxmlformats-officedocument.spreadsheetml.comments+xml"/>
  <Override PartName="/xl/theme/theme1.xml" ContentType="application/vnd.openxmlformats-officedocument.theme+xml"/>
  <Override PartName="/xl/sharedStrings.xml" ContentType="application/vnd.openxmlformats-officedocument.spreadsheetml.sharedStrings+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drawings/vmlDrawing1.vml" ContentType="application/vnd.openxmlformats-officedocument.vmlDrawing"/>
  <Override PartName="/xl/drawings/drawing2.xml" ContentType="application/vnd.openxmlformats-officedocument.drawing+xml"/>
  <Override PartName="/xl/drawings/vmlDrawing2.vml" ContentType="application/vnd.openxmlformats-officedocument.vmlDrawing"/>
  <Override PartName="/xl/drawings/_rels/drawing1.xml.rels" ContentType="application/vnd.openxmlformats-package.relationships+xml"/>
  <Override PartName="/xl/drawings/_rels/drawing2.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Leistung u. Drehmoment" sheetId="1" state="visible" r:id="rId3"/>
    <sheet name="Getriebe- u. Zugkraftdiagramm" sheetId="2" state="visible" r:id="rId4"/>
  </sheets>
  <definedNames>
    <definedName function="false" hidden="false" localSheetId="1" name="_xlnm.Print_Area" vbProcedure="false">'Getriebe- u. Zugkraftdiagramm'!$A$1:$N$69</definedName>
    <definedName function="false" hidden="false" localSheetId="0" name="_xlnm.Print_Area" vbProcedure="false">'Leistung u. Drehmoment'!$A$7:$L$31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xdr="http://schemas.openxmlformats.org/drawingml/2006/spreadsheetDrawing">
  <authors>
    <author>Unbekannter Autor</author>
  </authors>
  <commentList>
    <comment ref="A4" authorId="0">
      <text>
        <r>
          <rPr>
            <sz val="10"/>
            <rFont val="Arial"/>
            <family val="2"/>
          </rPr>
          <t xml:space="preserve">Diese Zeile wird automatisch berechnet!</t>
        </r>
      </text>
    </comment>
    <comment ref="A5" authorId="0">
      <text>
        <r>
          <rPr>
            <sz val="10"/>
            <rFont val="Arial"/>
            <family val="2"/>
          </rPr>
          <t xml:space="preserve">Diese Zeile wird automatisch berechnet!</t>
        </r>
      </text>
    </comment>
    <comment ref="A6" authorId="0">
      <text>
        <r>
          <rPr>
            <sz val="10"/>
            <rFont val="Arial"/>
            <family val="2"/>
          </rPr>
          <t xml:space="preserve">Diese Zeile wird automatisch berechnet!</t>
        </r>
      </text>
    </comment>
    <comment ref="A28" authorId="0">
      <text>
        <r>
          <rPr>
            <sz val="10"/>
            <rFont val="Arial"/>
            <family val="2"/>
          </rPr>
          <t xml:space="preserve">Diese Zellen werden automatisch berechnet</t>
        </r>
      </text>
    </comment>
    <comment ref="D1" authorId="0">
      <text>
        <r>
          <rPr>
            <sz val="10"/>
            <rFont val="Arial"/>
            <family val="2"/>
          </rPr>
          <t xml:space="preserve">Es können maximal 11 Werte eingegeben werden.
Für eine aussagekräftige Darstellung sollten mindestens 5 Werte eingegeben werden.</t>
        </r>
      </text>
    </comment>
    <comment ref="D2" authorId="0">
      <text>
        <r>
          <rPr>
            <sz val="10"/>
            <rFont val="Arial"/>
            <family val="2"/>
          </rPr>
          <t xml:space="preserve">Die Berechnung des Drehmoments erfolgt automatisch, wenn Leistungwerte (P/kW) eingetragen sind.</t>
        </r>
      </text>
    </comment>
    <comment ref="D3" authorId="0">
      <text>
        <r>
          <rPr>
            <sz val="10"/>
            <rFont val="Arial"/>
            <family val="2"/>
          </rPr>
          <t xml:space="preserve">Die Berechnung der Leistung erfolgt automatisch, wenn Drehmomentwerte (M/Nm) eingetragen sind.</t>
        </r>
      </text>
    </comment>
  </commentList>
</comments>
</file>

<file path=xl/comments2.xml><?xml version="1.0" encoding="utf-8"?>
<comments xmlns="http://schemas.openxmlformats.org/spreadsheetml/2006/main" xmlns:xdr="http://schemas.openxmlformats.org/drawingml/2006/spreadsheetDrawing">
  <authors>
    <author>Unbekannter Autor</author>
  </authors>
  <commentList>
    <comment ref="A98" authorId="0">
      <text>
        <r>
          <rPr>
            <sz val="10"/>
            <rFont val="Arial"/>
            <family val="2"/>
          </rPr>
          <t xml:space="preserve">In dieser Tabelle werden die Zugkräfte und die Geschwindigkeiten in den jeweiligen Gängen automatisch berechnet.</t>
        </r>
      </text>
    </comment>
    <comment ref="A113" authorId="0">
      <text>
        <r>
          <rPr>
            <sz val="10"/>
            <rFont val="Arial"/>
            <family val="2"/>
          </rPr>
          <t xml:space="preserve">In dieser Tabelle werden die Drehzahlsprünge im Getriebeschaubild automatisch berechnet.
</t>
        </r>
      </text>
    </comment>
    <comment ref="A122" authorId="0">
      <text>
        <r>
          <rPr>
            <sz val="10"/>
            <rFont val="Arial"/>
            <family val="2"/>
          </rPr>
          <t xml:space="preserve">In dieser Tabelle werden die Fahrwiderstandsparabeln automatisch berechnet.</t>
        </r>
      </text>
    </comment>
    <comment ref="A158" authorId="0">
      <text>
        <r>
          <rPr>
            <sz val="10"/>
            <rFont val="Arial"/>
            <family val="2"/>
          </rPr>
          <t xml:space="preserve">In dieser Tabelle werden die Werte für die Leistungshyperbel berechnet</t>
        </r>
      </text>
    </comment>
    <comment ref="A162" authorId="0">
      <text>
        <r>
          <rPr>
            <sz val="10"/>
            <rFont val="Arial"/>
            <family val="2"/>
          </rPr>
          <t xml:space="preserve">In dieser Tabelle werden die Werte für die Leistungshyperbel berechnet</t>
        </r>
      </text>
    </comment>
    <comment ref="B72" authorId="0">
      <text>
        <r>
          <rPr>
            <sz val="10"/>
            <rFont val="Arial"/>
            <family val="2"/>
          </rPr>
          <t xml:space="preserve">Hier kann der Hub des Motors eingegeben werden, um einen Überblick über die mittleren Kolbengeschwindigkeiten zu erhalten.
Beim Hochschalten können 25 m/s als Grenzwert angesehen werden.
Im letzten Gang sollten 20 m/s nicht überschritten werden (Dauerhöchsgeschwindigkeit).</t>
        </r>
      </text>
    </comment>
    <comment ref="C8" authorId="0">
      <text>
        <r>
          <rPr>
            <sz val="10"/>
            <rFont val="Arial"/>
            <family val="2"/>
          </rPr>
          <t xml:space="preserve">Der Wirkungsgrad einer Kette beträgt ca.:
0,95 (neuwertig, ohne O-Ringe) 
0,95 (neuwertig, mit O-Ringen)
Der Wirkungsgrad der PKW-Achsgetriebe beträgt bei 
geradverzahnten Antrieben ca. 0,97
Hypoidachsantrieben ca. 0,96</t>
        </r>
      </text>
    </comment>
    <comment ref="D4" authorId="0">
      <text>
        <r>
          <rPr>
            <sz val="10"/>
            <rFont val="Arial"/>
            <family val="2"/>
          </rPr>
          <t xml:space="preserve">Hier muss angegeben werden, ob es sich um einen Auto- oder Motorradreifen handelt.
Die Berechnung des Abrollumfangs U</t>
        </r>
        <r>
          <rPr>
            <vertAlign val="subscript"/>
            <sz val="8"/>
            <color rgb="FF000000"/>
            <rFont val="Tahoma"/>
            <family val="2"/>
            <charset val="1"/>
          </rPr>
          <t xml:space="preserve">dyn 
</t>
        </r>
        <r>
          <rPr>
            <sz val="8"/>
            <color rgb="FF000000"/>
            <rFont val="Tahoma"/>
            <family val="0"/>
            <charset val="1"/>
          </rPr>
          <t xml:space="preserve">erfolgt  mit verschiedenen Korrekturfaktoren.</t>
        </r>
      </text>
    </comment>
    <comment ref="E7" authorId="0">
      <text>
        <r>
          <rPr>
            <sz val="10"/>
            <rFont val="Arial"/>
            <family val="2"/>
          </rPr>
          <t xml:space="preserve">Wenn keine Primärübersetzung vorhanden ist, muss hier und in der Zelle für den Wirkungsgrad jeweils der Wert 1 eingegeben werden
</t>
        </r>
      </text>
    </comment>
    <comment ref="E8" authorId="0">
      <text>
        <r>
          <rPr>
            <sz val="10"/>
            <rFont val="Arial"/>
            <family val="2"/>
          </rPr>
          <t xml:space="preserve">Der Wirkungsgrad der Getriebe beträgt bei 
geradverzahnten Zahnrädern: 0,98
schrägverzahnten Zahnrädern: 0,97
Kegelräder: 0,96
Zahnkette: 0,98
Rollenkette: 0,95
Wenn die Leistungkurve auf einem Rollenprüfstand ermittelt wurde, muss hier der Wert 1 eingetragen werden, weil Rollenprüfstände die Leistung an der Kupplung ermitteln. Liegen zusätzliche Zahnradpaare im Kraftfluss, muss der Wirkungsgrad mit den oben angegebenen Werten für jedes Zahnradpaar multipliziert werden. </t>
        </r>
      </text>
    </comment>
    <comment ref="F4" authorId="0">
      <text>
        <r>
          <rPr>
            <sz val="10"/>
            <rFont val="Arial"/>
            <family val="2"/>
          </rPr>
          <t xml:space="preserve">Für die Berechnung der Geschwindigkeit im Getriebeschaubild und dem Zugkraftdiagramm kann hier der Reifenabrollumfang eingegeben werden.
Ist der dynamische Abrollumfang unbekannt, wird mit 0,9881* U gerechnet, wobei U der Umfang des Rads ist und aus Reifenbreite, Querschnittsverhältnis und Felgendurchmesser errechnet wird. Der Wert 0,9613 ist ein Mittelwert aus ca. 100 Reifendaten und ergibt eine Abweichung von maximal 0,2%.
Für PKW-Reifen beträgt der Korrekturfaktor 0,97129 .</t>
        </r>
      </text>
    </comment>
    <comment ref="F8" authorId="0">
      <text>
        <r>
          <rPr>
            <sz val="10"/>
            <rFont val="Arial"/>
            <family val="2"/>
          </rPr>
          <t xml:space="preserve">Der Wirkungsgrad der Getriebe beträgt bei 
geradverzahnten Zahnrädern: 0,98
schrägverzahnten Zahnrädern: 0,97
Kegelräder: 0,96
Zahnkette: 0,98
Rollenkette: 0,95
Als Anhaltswerte können folgende Wirkungsgrade angenommen werden:
</t>
        </r>
        <r>
          <rPr>
            <b val="true"/>
            <sz val="8"/>
            <color rgb="FF000000"/>
            <rFont val="Tahoma"/>
            <family val="2"/>
            <charset val="1"/>
          </rPr>
          <t xml:space="preserve">Pkw-Getriebe:
</t>
        </r>
        <r>
          <rPr>
            <sz val="8"/>
            <color rgb="FF000000"/>
            <rFont val="Tahoma"/>
            <family val="2"/>
            <charset val="1"/>
          </rPr>
          <t xml:space="preserve">Frontantrieb (ungleichachsiges Getriebe):  0,97
Heckmotor (ungleichachsiges Getriebe):  0,97
Standardantrieb (gleichachsiges Getriebe): 0,94
Standardantrieb (gleichachsiges Getriebe) im direkten Gang (i=1): 0,98
</t>
        </r>
        <r>
          <rPr>
            <b val="true"/>
            <sz val="8"/>
            <color rgb="FF000000"/>
            <rFont val="Tahoma"/>
            <family val="2"/>
            <charset val="1"/>
          </rPr>
          <t xml:space="preserve">Motorradgetriebe:
</t>
        </r>
        <r>
          <rPr>
            <sz val="8"/>
            <color rgb="FF000000"/>
            <rFont val="Tahoma"/>
            <family val="2"/>
            <charset val="1"/>
          </rPr>
          <t xml:space="preserve">Ritzel auf der Kupplungsseite (ungleichachsiges Getriebe): 0,97
Ritzel gegenüber der Kupplungsseite (ungleichachsiges Getriebe): 0,97
Ritzel gegenüber der Kupplungsseite (gleichachsiges Getriebe): 0,94
Ritzel gegenüber der Kupplungsseite (gleichachsiges Getriebe), direkter Gang (i=1): 0,98
Prinzipiell gilt, dass große Übersetzungen einen geringeren Wirkungsgrad aufweisen als kleine Übersetzungen.
Bei Allradfahrzeugen mit Verteilergetrieben verringert sich der Wirkungsgrad auf bis zu 0,8 und in Geländegängen (Kriechgänge) auf bis zu 0,6.
Die Angaben sind Schätzwerte, bzw. Literaturangaben! </t>
        </r>
      </text>
    </comment>
    <comment ref="G4" authorId="0">
      <text>
        <r>
          <rPr>
            <sz val="10"/>
            <rFont val="Arial"/>
            <family val="2"/>
          </rPr>
          <t xml:space="preserve">0,015 gilt für Breitreifen auf Asphalt, für schmale Reifen (z.B. 135er) 0,012 einsetzen</t>
        </r>
      </text>
    </comment>
    <comment ref="I4" authorId="0">
      <text>
        <r>
          <rPr>
            <sz val="10"/>
            <rFont val="Arial"/>
            <family val="2"/>
          </rPr>
          <t xml:space="preserve">Hier kann das Fahrzeuggewicht mit Fahrer eingegeben werden. Die Fahrzeugmasse hat hauptsächlich auf die Zugkraft (=Beschleunigung) Einfluss.</t>
        </r>
      </text>
    </comment>
    <comment ref="J4" authorId="0">
      <text>
        <r>
          <rPr>
            <sz val="10"/>
            <rFont val="Arial"/>
            <family val="2"/>
          </rPr>
          <t xml:space="preserve">Fahrzeugbreite und -höhe werden nur benötigt, wenn die Stirnfläche nicht bekannt ist.</t>
        </r>
      </text>
    </comment>
    <comment ref="J113" authorId="0">
      <text>
        <r>
          <rPr>
            <sz val="10"/>
            <rFont val="Arial"/>
            <family val="2"/>
          </rPr>
          <t xml:space="preserve">In dieser Tabelle werden die Werte des Getriebeschaubilds automatisch berechnet.
</t>
        </r>
        <r>
          <rPr>
            <sz val="8"/>
            <color rgb="FF000000"/>
            <rFont val="Tahoma"/>
            <family val="0"/>
            <charset val="1"/>
          </rPr>
          <t xml:space="preserve">
</t>
        </r>
      </text>
    </comment>
    <comment ref="K4" authorId="0">
      <text>
        <r>
          <rPr>
            <sz val="10"/>
            <rFont val="Arial"/>
            <family val="2"/>
          </rPr>
          <t xml:space="preserve">Fahrzeugbreite und -höhe werden nur benötigt, wenn die Stirnfläche nicht bekannt ist.</t>
        </r>
      </text>
    </comment>
    <comment ref="L4" authorId="0">
      <text>
        <r>
          <rPr>
            <sz val="10"/>
            <rFont val="Arial"/>
            <family val="2"/>
          </rPr>
          <t xml:space="preserve">Die Stirnfläche wird automatisch mit 0,85*Breite*Höhe berechnet,
kann aber auch überschrieben werden.
Wenn die Stirnfläche bekannt ist, müssen Fahrzeugbreite und -höhe nicht eingegeben werden.</t>
        </r>
      </text>
    </comment>
    <comment ref="M8" authorId="0">
      <text>
        <r>
          <rPr>
            <sz val="10"/>
            <rFont val="Arial"/>
            <family val="2"/>
          </rPr>
          <t xml:space="preserve">Hier wird automatisch der höchste Wert aus den  Drehzahl-/Drehmomentkurven eingetragen.
Liegt die mittlere Kolbengeschwindigkeit dabei über 25 m/s, wird die Drehzahl für 25 m/s eingetragen
Sollen die Drehzahlsprünge im Getriebeschaubild (rote Linien) nicht angezeigt werden, muss der Zelleninhalt gelöscht werden.</t>
        </r>
      </text>
    </comment>
    <comment ref="N4" authorId="0">
      <text>
        <r>
          <rPr>
            <sz val="10"/>
            <rFont val="Arial"/>
            <family val="2"/>
          </rPr>
          <t xml:space="preserve">Für Pkw nach Baujahr 1990 beträgt der c</t>
        </r>
        <r>
          <rPr>
            <vertAlign val="subscript"/>
            <sz val="8"/>
            <color rgb="FF000000"/>
            <rFont val="Tahoma"/>
            <family val="2"/>
            <charset val="1"/>
          </rPr>
          <t xml:space="preserve">W</t>
        </r>
        <r>
          <rPr>
            <sz val="8"/>
            <color rgb="FF000000"/>
            <rFont val="Tahoma"/>
            <family val="0"/>
            <charset val="1"/>
          </rPr>
          <t xml:space="preserve">-Wert ca. 0,3.
Für ältere Fahrzeuge (Baujahr vor 1980) ca. 0,4.
Für Geländefahrzeuge ca. 0,42</t>
        </r>
      </text>
    </comment>
    <comment ref="O11" authorId="0">
      <text>
        <r>
          <rPr>
            <sz val="10"/>
            <rFont val="Arial"/>
            <family val="2"/>
          </rPr>
          <t xml:space="preserve">Hier kann ein Faktor eingegeben werden, um den Maximalwert der Leistungshyperbel im Verhältnis zur maximalen Zugkraft des Fahrzeugs anzupassen.</t>
        </r>
      </text>
    </comment>
    <comment ref="P11" authorId="0">
      <text>
        <r>
          <rPr>
            <sz val="10"/>
            <rFont val="Arial"/>
            <family val="2"/>
          </rPr>
          <t xml:space="preserve">Hier kann ein Faktor eingegeben werden, um den Maximalwert der Fahrwiderstandsparabeln im Verhältnis zur maximalen Zugkraft des Fahrzeugs anzupassen.</t>
        </r>
      </text>
    </comment>
    <comment ref="P12" authorId="0">
      <text>
        <r>
          <rPr>
            <sz val="10"/>
            <rFont val="Arial"/>
            <family val="2"/>
          </rPr>
          <t xml:space="preserve">Hier kann ein Faktor eingegeben werden, um den Maximalwert der Fahrwiderstandsparabeln im Verhältnis zur maximalen Geschwindigkeit des Fahrzeugs anzupassen.</t>
        </r>
      </text>
    </comment>
    <comment ref="P27" authorId="0">
      <text>
        <r>
          <rPr>
            <sz val="10"/>
            <rFont val="Arial"/>
            <family val="2"/>
          </rPr>
          <t xml:space="preserve">Hier können die Werte für die optimalen Schaltpunkte, die aus dem Zugkraftdiagramm abgelesen werden müssen, eingetragen werden.
</t>
        </r>
        <r>
          <rPr>
            <sz val="8"/>
            <color rgb="FF000000"/>
            <rFont val="Tahoma"/>
            <family val="0"/>
            <charset val="1"/>
          </rPr>
          <t xml:space="preserve">
Wenn keine Eintragungen vorhanden sind wird als Schaltdrehzahl die oben angegebene benutzt</t>
        </r>
      </text>
    </comment>
  </commentList>
</comments>
</file>

<file path=xl/sharedStrings.xml><?xml version="1.0" encoding="utf-8"?>
<sst xmlns="http://schemas.openxmlformats.org/spreadsheetml/2006/main" count="102" uniqueCount="84">
  <si>
    <r>
      <rPr>
        <b val="true"/>
        <sz val="10"/>
        <rFont val="Arial"/>
        <family val="2"/>
        <charset val="1"/>
      </rPr>
      <t xml:space="preserve">n/min</t>
    </r>
    <r>
      <rPr>
        <b val="true"/>
        <vertAlign val="superscript"/>
        <sz val="10"/>
        <rFont val="Arial"/>
        <family val="2"/>
        <charset val="1"/>
      </rPr>
      <t xml:space="preserve">-1</t>
    </r>
  </si>
  <si>
    <t xml:space="preserve">M/Nm </t>
  </si>
  <si>
    <t xml:space="preserve">P/kW</t>
  </si>
  <si>
    <r>
      <rPr>
        <b val="true"/>
        <sz val="10"/>
        <rFont val="Arial"/>
        <family val="2"/>
        <charset val="1"/>
      </rPr>
      <t xml:space="preserve">M</t>
    </r>
    <r>
      <rPr>
        <b val="true"/>
        <vertAlign val="subscript"/>
        <sz val="10"/>
        <rFont val="Arial"/>
        <family val="2"/>
        <charset val="1"/>
      </rPr>
      <t xml:space="preserve">berechnet</t>
    </r>
    <r>
      <rPr>
        <b val="true"/>
        <sz val="10"/>
        <rFont val="Arial"/>
        <family val="2"/>
        <charset val="1"/>
      </rPr>
      <t xml:space="preserve">/Nm</t>
    </r>
  </si>
  <si>
    <r>
      <rPr>
        <b val="true"/>
        <sz val="10"/>
        <rFont val="Arial"/>
        <family val="2"/>
        <charset val="1"/>
      </rPr>
      <t xml:space="preserve">P</t>
    </r>
    <r>
      <rPr>
        <b val="true"/>
        <vertAlign val="subscript"/>
        <sz val="10"/>
        <rFont val="Arial"/>
        <family val="2"/>
        <charset val="1"/>
      </rPr>
      <t xml:space="preserve">berechnet</t>
    </r>
    <r>
      <rPr>
        <b val="true"/>
        <sz val="10"/>
        <rFont val="Arial"/>
        <family val="2"/>
        <charset val="1"/>
      </rPr>
      <t xml:space="preserve">/kW</t>
    </r>
  </si>
  <si>
    <r>
      <rPr>
        <b val="true"/>
        <sz val="10"/>
        <rFont val="Arial"/>
        <family val="2"/>
        <charset val="1"/>
      </rPr>
      <t xml:space="preserve">P</t>
    </r>
    <r>
      <rPr>
        <vertAlign val="subscript"/>
        <sz val="10"/>
        <rFont val="Arial"/>
        <family val="2"/>
        <charset val="1"/>
      </rPr>
      <t xml:space="preserve">berechnet</t>
    </r>
    <r>
      <rPr>
        <b val="true"/>
        <sz val="10"/>
        <rFont val="Arial"/>
        <family val="2"/>
        <charset val="1"/>
      </rPr>
      <t xml:space="preserve">/PS</t>
    </r>
  </si>
  <si>
    <t xml:space="preserve">BMW 330 CI
M54, Bj. 2003</t>
  </si>
  <si>
    <t xml:space="preserve">M/Nm</t>
  </si>
  <si>
    <t xml:space="preserve">P/PS</t>
  </si>
  <si>
    <t xml:space="preserve">Reifen</t>
  </si>
  <si>
    <t xml:space="preserve">Fahrzeug</t>
  </si>
  <si>
    <r>
      <rPr>
        <b val="true"/>
        <u val="single"/>
        <sz val="10"/>
        <rFont val="Arial"/>
        <family val="2"/>
        <charset val="1"/>
      </rPr>
      <t xml:space="preserve">Breite
</t>
    </r>
    <r>
      <rPr>
        <b val="true"/>
        <sz val="10"/>
        <rFont val="Arial"/>
        <family val="2"/>
        <charset val="1"/>
      </rPr>
      <t xml:space="preserve">mm</t>
    </r>
  </si>
  <si>
    <t xml:space="preserve">Quer-
schnitt</t>
  </si>
  <si>
    <r>
      <rPr>
        <b val="true"/>
        <u val="single"/>
        <sz val="10"/>
        <rFont val="Arial"/>
        <family val="2"/>
        <charset val="1"/>
      </rPr>
      <t xml:space="preserve">Felge
</t>
    </r>
    <r>
      <rPr>
        <b val="true"/>
        <sz val="10"/>
        <rFont val="Arial"/>
        <family val="2"/>
        <charset val="1"/>
      </rPr>
      <t xml:space="preserve">Zoll</t>
    </r>
  </si>
  <si>
    <r>
      <rPr>
        <b val="true"/>
        <sz val="10"/>
        <rFont val="Arial"/>
        <family val="2"/>
        <charset val="1"/>
      </rPr>
      <t xml:space="preserve">A</t>
    </r>
    <r>
      <rPr>
        <sz val="10"/>
        <rFont val="Arial"/>
        <family val="2"/>
        <charset val="1"/>
      </rPr>
      <t xml:space="preserve">uto/
</t>
    </r>
    <r>
      <rPr>
        <b val="true"/>
        <sz val="10"/>
        <rFont val="Arial"/>
        <family val="2"/>
        <charset val="1"/>
      </rPr>
      <t xml:space="preserve">M</t>
    </r>
    <r>
      <rPr>
        <sz val="10"/>
        <rFont val="Arial"/>
        <family val="2"/>
        <charset val="1"/>
      </rPr>
      <t xml:space="preserve">otorrad</t>
    </r>
  </si>
  <si>
    <r>
      <rPr>
        <b val="true"/>
        <u val="single"/>
        <sz val="10"/>
        <rFont val="Arial"/>
        <family val="2"/>
        <charset val="1"/>
      </rPr>
      <t xml:space="preserve">U</t>
    </r>
    <r>
      <rPr>
        <b val="true"/>
        <u val="single"/>
        <vertAlign val="subscript"/>
        <sz val="10"/>
        <rFont val="Arial"/>
        <family val="2"/>
        <charset val="1"/>
      </rPr>
      <t xml:space="preserve">dyn
</t>
    </r>
    <r>
      <rPr>
        <b val="true"/>
        <sz val="10"/>
        <rFont val="Arial"/>
        <family val="2"/>
        <charset val="1"/>
      </rPr>
      <t xml:space="preserve">m</t>
    </r>
  </si>
  <si>
    <t xml:space="preserve">Rollwider-
standszahl</t>
  </si>
  <si>
    <r>
      <rPr>
        <b val="true"/>
        <u val="single"/>
        <sz val="10"/>
        <rFont val="Arial"/>
        <family val="2"/>
        <charset val="1"/>
      </rPr>
      <t xml:space="preserve">Masse
</t>
    </r>
    <r>
      <rPr>
        <b val="true"/>
        <sz val="10"/>
        <rFont val="Arial"/>
        <family val="2"/>
        <charset val="1"/>
      </rPr>
      <t xml:space="preserve">kg</t>
    </r>
  </si>
  <si>
    <r>
      <rPr>
        <b val="true"/>
        <u val="single"/>
        <sz val="10"/>
        <rFont val="Arial"/>
        <family val="2"/>
        <charset val="1"/>
      </rPr>
      <t xml:space="preserve">Breite
</t>
    </r>
    <r>
      <rPr>
        <b val="true"/>
        <sz val="10"/>
        <rFont val="Arial"/>
        <family val="2"/>
        <charset val="1"/>
      </rPr>
      <t xml:space="preserve">m</t>
    </r>
  </si>
  <si>
    <r>
      <rPr>
        <b val="true"/>
        <u val="single"/>
        <sz val="10"/>
        <rFont val="Arial"/>
        <family val="2"/>
        <charset val="1"/>
      </rPr>
      <t xml:space="preserve">Höhe
</t>
    </r>
    <r>
      <rPr>
        <b val="true"/>
        <sz val="10"/>
        <rFont val="Arial"/>
        <family val="2"/>
        <charset val="1"/>
      </rPr>
      <t xml:space="preserve">m</t>
    </r>
  </si>
  <si>
    <r>
      <rPr>
        <b val="true"/>
        <u val="single"/>
        <sz val="10"/>
        <rFont val="Arial"/>
        <family val="2"/>
        <charset val="1"/>
      </rPr>
      <t xml:space="preserve">Stirnfläche
</t>
    </r>
    <r>
      <rPr>
        <b val="true"/>
        <sz val="10"/>
        <rFont val="Arial"/>
        <family val="2"/>
        <charset val="1"/>
      </rPr>
      <t xml:space="preserve">m²</t>
    </r>
  </si>
  <si>
    <r>
      <rPr>
        <b val="true"/>
        <sz val="10"/>
        <rFont val="Arial"/>
        <family val="2"/>
        <charset val="1"/>
      </rPr>
      <t xml:space="preserve">c</t>
    </r>
    <r>
      <rPr>
        <b val="true"/>
        <vertAlign val="subscript"/>
        <sz val="10"/>
        <rFont val="Arial"/>
        <family val="2"/>
        <charset val="1"/>
      </rPr>
      <t xml:space="preserve">W</t>
    </r>
  </si>
  <si>
    <t xml:space="preserve">A</t>
  </si>
  <si>
    <t xml:space="preserve">Übersetzungen</t>
  </si>
  <si>
    <r>
      <rPr>
        <b val="true"/>
        <sz val="10"/>
        <rFont val="Arial"/>
        <family val="2"/>
        <charset val="1"/>
      </rPr>
      <t xml:space="preserve">z</t>
    </r>
    <r>
      <rPr>
        <b val="true"/>
        <vertAlign val="subscript"/>
        <sz val="10"/>
        <rFont val="Arial"/>
        <family val="2"/>
        <charset val="1"/>
      </rPr>
      <t xml:space="preserve">Ritzel</t>
    </r>
  </si>
  <si>
    <r>
      <rPr>
        <b val="true"/>
        <sz val="10"/>
        <rFont val="Arial"/>
        <family val="2"/>
        <charset val="1"/>
      </rPr>
      <t xml:space="preserve">z</t>
    </r>
    <r>
      <rPr>
        <b val="true"/>
        <vertAlign val="subscript"/>
        <sz val="10"/>
        <rFont val="Arial"/>
        <family val="2"/>
        <charset val="1"/>
      </rPr>
      <t xml:space="preserve">Kettenrad</t>
    </r>
  </si>
  <si>
    <r>
      <rPr>
        <b val="true"/>
        <sz val="10"/>
        <rFont val="Arial"/>
        <family val="2"/>
        <charset val="1"/>
      </rPr>
      <t xml:space="preserve">i</t>
    </r>
    <r>
      <rPr>
        <b val="true"/>
        <vertAlign val="subscript"/>
        <sz val="10"/>
        <rFont val="Arial"/>
        <family val="2"/>
        <charset val="1"/>
      </rPr>
      <t xml:space="preserve">Primär</t>
    </r>
  </si>
  <si>
    <t xml:space="preserve">1.</t>
  </si>
  <si>
    <t xml:space="preserve">2.</t>
  </si>
  <si>
    <t xml:space="preserve">3.</t>
  </si>
  <si>
    <t xml:space="preserve">4.</t>
  </si>
  <si>
    <t xml:space="preserve">5.</t>
  </si>
  <si>
    <t xml:space="preserve">6.</t>
  </si>
  <si>
    <t xml:space="preserve">7.</t>
  </si>
  <si>
    <t xml:space="preserve">Schaltdrehzahl
min-1</t>
  </si>
  <si>
    <t xml:space="preserve">Wirkungsgrad</t>
  </si>
  <si>
    <t xml:space="preserve">Fahrwider-
stands-
parabeln</t>
  </si>
  <si>
    <t xml:space="preserve">j</t>
  </si>
  <si>
    <t xml:space="preserve">Gang</t>
  </si>
  <si>
    <r>
      <rPr>
        <sz val="10"/>
        <rFont val="Arial"/>
        <family val="0"/>
        <charset val="1"/>
      </rPr>
      <t xml:space="preserve">V</t>
    </r>
    <r>
      <rPr>
        <vertAlign val="subscript"/>
        <sz val="10"/>
        <rFont val="Arial"/>
        <family val="2"/>
        <charset val="1"/>
      </rPr>
      <t xml:space="preserve">Schalt</t>
    </r>
  </si>
  <si>
    <t xml:space="preserve">Schaltdrehzahl, optimal</t>
  </si>
  <si>
    <t xml:space="preserve">Geschwindigkeit</t>
  </si>
  <si>
    <r>
      <rPr>
        <u val="single"/>
        <sz val="10"/>
        <rFont val="Arial"/>
        <family val="2"/>
        <charset val="1"/>
      </rPr>
      <t xml:space="preserve">Hub
</t>
    </r>
    <r>
      <rPr>
        <sz val="10"/>
        <rFont val="Arial"/>
        <family val="2"/>
        <charset val="1"/>
      </rPr>
      <t xml:space="preserve">mm</t>
    </r>
  </si>
  <si>
    <r>
      <rPr>
        <u val="single"/>
        <sz val="10"/>
        <rFont val="Arial"/>
        <family val="2"/>
        <charset val="1"/>
      </rPr>
      <t xml:space="preserve">V</t>
    </r>
    <r>
      <rPr>
        <u val="single"/>
        <vertAlign val="subscript"/>
        <sz val="10"/>
        <rFont val="Arial"/>
        <family val="2"/>
        <charset val="1"/>
      </rPr>
      <t xml:space="preserve">Kolben
</t>
    </r>
    <r>
      <rPr>
        <sz val="10"/>
        <rFont val="Arial"/>
        <family val="0"/>
        <charset val="1"/>
      </rPr>
      <t xml:space="preserve">m/s</t>
    </r>
  </si>
  <si>
    <r>
      <rPr>
        <u val="single"/>
        <sz val="10"/>
        <rFont val="Arial"/>
        <family val="2"/>
        <charset val="1"/>
      </rPr>
      <t xml:space="preserve">Drehzahl
</t>
    </r>
    <r>
      <rPr>
        <sz val="10"/>
        <rFont val="Arial"/>
        <family val="0"/>
        <charset val="1"/>
      </rPr>
      <t xml:space="preserve">min</t>
    </r>
    <r>
      <rPr>
        <vertAlign val="superscript"/>
        <sz val="10"/>
        <rFont val="Arial"/>
        <family val="2"/>
        <charset val="1"/>
      </rPr>
      <t xml:space="preserve">-1</t>
    </r>
  </si>
  <si>
    <r>
      <rPr>
        <u val="single"/>
        <sz val="10"/>
        <rFont val="Arial"/>
        <family val="2"/>
        <charset val="1"/>
      </rPr>
      <t xml:space="preserve">V</t>
    </r>
    <r>
      <rPr>
        <u val="single"/>
        <vertAlign val="subscript"/>
        <sz val="10"/>
        <rFont val="Arial"/>
        <family val="2"/>
        <charset val="1"/>
      </rPr>
      <t xml:space="preserve">1.
</t>
    </r>
    <r>
      <rPr>
        <sz val="10"/>
        <rFont val="Arial"/>
        <family val="2"/>
        <charset val="1"/>
      </rPr>
      <t xml:space="preserve">km/h</t>
    </r>
  </si>
  <si>
    <r>
      <rPr>
        <u val="single"/>
        <sz val="10"/>
        <rFont val="Arial"/>
        <family val="2"/>
        <charset val="1"/>
      </rPr>
      <t xml:space="preserve">V</t>
    </r>
    <r>
      <rPr>
        <u val="single"/>
        <vertAlign val="subscript"/>
        <sz val="10"/>
        <rFont val="Arial"/>
        <family val="2"/>
        <charset val="1"/>
      </rPr>
      <t xml:space="preserve">2.
</t>
    </r>
    <r>
      <rPr>
        <sz val="10"/>
        <rFont val="Arial"/>
        <family val="2"/>
        <charset val="1"/>
      </rPr>
      <t xml:space="preserve">km/h</t>
    </r>
  </si>
  <si>
    <r>
      <rPr>
        <u val="single"/>
        <sz val="10"/>
        <rFont val="Arial"/>
        <family val="2"/>
        <charset val="1"/>
      </rPr>
      <t xml:space="preserve">V</t>
    </r>
    <r>
      <rPr>
        <u val="single"/>
        <vertAlign val="subscript"/>
        <sz val="10"/>
        <rFont val="Arial"/>
        <family val="2"/>
        <charset val="1"/>
      </rPr>
      <t xml:space="preserve">3.
</t>
    </r>
    <r>
      <rPr>
        <sz val="10"/>
        <rFont val="Arial"/>
        <family val="2"/>
        <charset val="1"/>
      </rPr>
      <t xml:space="preserve">km/h</t>
    </r>
  </si>
  <si>
    <r>
      <rPr>
        <u val="single"/>
        <sz val="10"/>
        <rFont val="Arial"/>
        <family val="2"/>
        <charset val="1"/>
      </rPr>
      <t xml:space="preserve">V</t>
    </r>
    <r>
      <rPr>
        <u val="single"/>
        <vertAlign val="subscript"/>
        <sz val="10"/>
        <rFont val="Arial"/>
        <family val="2"/>
        <charset val="1"/>
      </rPr>
      <t xml:space="preserve">4.
</t>
    </r>
    <r>
      <rPr>
        <sz val="10"/>
        <rFont val="Arial"/>
        <family val="2"/>
        <charset val="1"/>
      </rPr>
      <t xml:space="preserve">km/h</t>
    </r>
  </si>
  <si>
    <r>
      <rPr>
        <u val="single"/>
        <sz val="10"/>
        <rFont val="Arial"/>
        <family val="2"/>
        <charset val="1"/>
      </rPr>
      <t xml:space="preserve">V</t>
    </r>
    <r>
      <rPr>
        <u val="single"/>
        <vertAlign val="subscript"/>
        <sz val="10"/>
        <rFont val="Arial"/>
        <family val="2"/>
        <charset val="1"/>
      </rPr>
      <t xml:space="preserve">5.
</t>
    </r>
    <r>
      <rPr>
        <sz val="10"/>
        <rFont val="Arial"/>
        <family val="2"/>
        <charset val="1"/>
      </rPr>
      <t xml:space="preserve">km/h</t>
    </r>
  </si>
  <si>
    <r>
      <rPr>
        <u val="single"/>
        <sz val="10"/>
        <rFont val="Arial"/>
        <family val="2"/>
        <charset val="1"/>
      </rPr>
      <t xml:space="preserve">V</t>
    </r>
    <r>
      <rPr>
        <u val="single"/>
        <vertAlign val="subscript"/>
        <sz val="10"/>
        <rFont val="Arial"/>
        <family val="2"/>
        <charset val="1"/>
      </rPr>
      <t xml:space="preserve">6.
</t>
    </r>
    <r>
      <rPr>
        <sz val="10"/>
        <rFont val="Arial"/>
        <family val="2"/>
        <charset val="1"/>
      </rPr>
      <t xml:space="preserve">km/h</t>
    </r>
  </si>
  <si>
    <r>
      <rPr>
        <u val="single"/>
        <sz val="10"/>
        <rFont val="Arial"/>
        <family val="2"/>
        <charset val="1"/>
      </rPr>
      <t xml:space="preserve">V</t>
    </r>
    <r>
      <rPr>
        <u val="single"/>
        <vertAlign val="subscript"/>
        <sz val="10"/>
        <rFont val="Arial"/>
        <family val="2"/>
        <charset val="1"/>
      </rPr>
      <t xml:space="preserve">7.
</t>
    </r>
    <r>
      <rPr>
        <sz val="10"/>
        <rFont val="Arial"/>
        <family val="2"/>
        <charset val="1"/>
      </rPr>
      <t xml:space="preserve">km/h</t>
    </r>
  </si>
  <si>
    <t xml:space="preserve">V1</t>
  </si>
  <si>
    <t xml:space="preserve">F1</t>
  </si>
  <si>
    <t xml:space="preserve">V2</t>
  </si>
  <si>
    <t xml:space="preserve">F2</t>
  </si>
  <si>
    <t xml:space="preserve">V3</t>
  </si>
  <si>
    <t xml:space="preserve">F3</t>
  </si>
  <si>
    <t xml:space="preserve">V4</t>
  </si>
  <si>
    <t xml:space="preserve">F4</t>
  </si>
  <si>
    <t xml:space="preserve">V5</t>
  </si>
  <si>
    <t xml:space="preserve">F5</t>
  </si>
  <si>
    <t xml:space="preserve">V6</t>
  </si>
  <si>
    <t xml:space="preserve">F6</t>
  </si>
  <si>
    <t xml:space="preserve">V7</t>
  </si>
  <si>
    <t xml:space="preserve">F7</t>
  </si>
  <si>
    <r>
      <rPr>
        <sz val="10"/>
        <rFont val="Arial"/>
        <family val="2"/>
        <charset val="1"/>
      </rPr>
      <t xml:space="preserve">n</t>
    </r>
    <r>
      <rPr>
        <vertAlign val="subscript"/>
        <sz val="10"/>
        <rFont val="Arial"/>
        <family val="2"/>
        <charset val="1"/>
      </rPr>
      <t xml:space="preserve">min</t>
    </r>
  </si>
  <si>
    <r>
      <rPr>
        <sz val="10"/>
        <rFont val="Arial"/>
        <family val="2"/>
        <charset val="1"/>
      </rPr>
      <t xml:space="preserve">n</t>
    </r>
    <r>
      <rPr>
        <vertAlign val="subscript"/>
        <sz val="10"/>
        <rFont val="Arial"/>
        <family val="2"/>
        <charset val="1"/>
      </rPr>
      <t xml:space="preserve">max</t>
    </r>
  </si>
  <si>
    <r>
      <rPr>
        <sz val="10"/>
        <rFont val="Arial"/>
        <family val="2"/>
        <charset val="1"/>
      </rPr>
      <t xml:space="preserve">v</t>
    </r>
    <r>
      <rPr>
        <vertAlign val="subscript"/>
        <sz val="10"/>
        <rFont val="Arial"/>
        <family val="2"/>
        <charset val="1"/>
      </rPr>
      <t xml:space="preserve">schalt</t>
    </r>
  </si>
  <si>
    <r>
      <rPr>
        <sz val="10"/>
        <rFont val="Arial"/>
        <family val="2"/>
        <charset val="1"/>
      </rPr>
      <t xml:space="preserve">n</t>
    </r>
    <r>
      <rPr>
        <vertAlign val="subscript"/>
        <sz val="10"/>
        <rFont val="Arial"/>
        <family val="2"/>
        <charset val="1"/>
      </rPr>
      <t xml:space="preserve">Schalt opti</t>
    </r>
  </si>
  <si>
    <r>
      <rPr>
        <sz val="10"/>
        <rFont val="Arial"/>
        <family val="0"/>
        <charset val="1"/>
      </rPr>
      <t xml:space="preserve">V</t>
    </r>
    <r>
      <rPr>
        <vertAlign val="subscript"/>
        <sz val="10"/>
        <rFont val="Arial"/>
        <family val="2"/>
        <charset val="1"/>
      </rPr>
      <t xml:space="preserve">Schalt opti</t>
    </r>
  </si>
  <si>
    <r>
      <rPr>
        <sz val="10"/>
        <rFont val="Arial"/>
        <family val="2"/>
        <charset val="1"/>
      </rPr>
      <t xml:space="preserve">v</t>
    </r>
    <r>
      <rPr>
        <vertAlign val="subscript"/>
        <sz val="10"/>
        <rFont val="Arial"/>
        <family val="2"/>
        <charset val="1"/>
      </rPr>
      <t xml:space="preserve">min</t>
    </r>
  </si>
  <si>
    <r>
      <rPr>
        <sz val="10"/>
        <rFont val="Arial"/>
        <family val="2"/>
        <charset val="1"/>
      </rPr>
      <t xml:space="preserve">v</t>
    </r>
    <r>
      <rPr>
        <vertAlign val="subscript"/>
        <sz val="10"/>
        <rFont val="Arial"/>
        <family val="2"/>
        <charset val="1"/>
      </rPr>
      <t xml:space="preserve">max</t>
    </r>
  </si>
  <si>
    <t xml:space="preserve">Vmax</t>
  </si>
  <si>
    <t xml:space="preserve">V</t>
  </si>
  <si>
    <t xml:space="preserve">F
(Diagramm)</t>
  </si>
  <si>
    <t xml:space="preserve">Fmax</t>
  </si>
  <si>
    <t xml:space="preserve">F
(Rechnung)</t>
  </si>
  <si>
    <t xml:space="preserve">P</t>
  </si>
  <si>
    <t xml:space="preserve">M</t>
  </si>
  <si>
    <t xml:space="preserve">n</t>
  </si>
  <si>
    <t xml:space="preserve">v</t>
  </si>
  <si>
    <t xml:space="preserve">F</t>
  </si>
  <si>
    <t xml:space="preserve">Eta</t>
  </si>
</sst>
</file>

<file path=xl/styles.xml><?xml version="1.0" encoding="utf-8"?>
<styleSheet xmlns="http://schemas.openxmlformats.org/spreadsheetml/2006/main">
  <numFmts count="6">
    <numFmt numFmtId="164" formatCode="General"/>
    <numFmt numFmtId="165" formatCode="0"/>
    <numFmt numFmtId="166" formatCode="0.0"/>
    <numFmt numFmtId="167" formatCode="0\ %"/>
    <numFmt numFmtId="168" formatCode="0.000"/>
    <numFmt numFmtId="169" formatCode="0.00"/>
  </numFmts>
  <fonts count="37">
    <font>
      <sz val="10"/>
      <name val="Arial"/>
      <family val="0"/>
      <charset val="1"/>
    </font>
    <font>
      <sz val="10"/>
      <name val="Arial"/>
      <family val="0"/>
    </font>
    <font>
      <sz val="10"/>
      <name val="Arial"/>
      <family val="0"/>
    </font>
    <font>
      <sz val="10"/>
      <name val="Arial"/>
      <family val="0"/>
    </font>
    <font>
      <b val="true"/>
      <sz val="10"/>
      <name val="Arial"/>
      <family val="2"/>
      <charset val="1"/>
    </font>
    <font>
      <b val="true"/>
      <vertAlign val="superscript"/>
      <sz val="10"/>
      <name val="Arial"/>
      <family val="2"/>
      <charset val="1"/>
    </font>
    <font>
      <sz val="10"/>
      <name val="Arial"/>
      <family val="2"/>
      <charset val="1"/>
    </font>
    <font>
      <sz val="8"/>
      <name val="Arial"/>
      <family val="2"/>
      <charset val="1"/>
    </font>
    <font>
      <b val="true"/>
      <vertAlign val="subscript"/>
      <sz val="10"/>
      <name val="Arial"/>
      <family val="2"/>
      <charset val="1"/>
    </font>
    <font>
      <vertAlign val="subscript"/>
      <sz val="10"/>
      <name val="Arial"/>
      <family val="2"/>
      <charset val="1"/>
    </font>
    <font>
      <b val="true"/>
      <sz val="12"/>
      <name val="Arial"/>
      <family val="2"/>
      <charset val="1"/>
    </font>
    <font>
      <sz val="12"/>
      <name val="Arial"/>
      <family val="2"/>
      <charset val="1"/>
    </font>
    <font>
      <sz val="10"/>
      <name val="Arial"/>
      <family val="2"/>
    </font>
    <font>
      <b val="true"/>
      <sz val="12"/>
      <color rgb="FF000000"/>
      <name val="Arial"/>
      <family val="2"/>
    </font>
    <font>
      <sz val="11"/>
      <color rgb="FF000000"/>
      <name val="Arial"/>
      <family val="2"/>
    </font>
    <font>
      <b val="true"/>
      <sz val="11"/>
      <color rgb="FF000000"/>
      <name val="Arial"/>
      <family val="2"/>
    </font>
    <font>
      <b val="true"/>
      <vertAlign val="superscript"/>
      <sz val="11"/>
      <color rgb="FF000000"/>
      <name val="Arial"/>
      <family val="2"/>
    </font>
    <font>
      <sz val="11"/>
      <color rgb="FF0000FF"/>
      <name val="Arial"/>
      <family val="2"/>
    </font>
    <font>
      <b val="true"/>
      <sz val="11"/>
      <color rgb="FF0000FF"/>
      <name val="Arial"/>
      <family val="2"/>
    </font>
    <font>
      <sz val="14.75"/>
      <color rgb="FF000000"/>
      <name val="Arial"/>
      <family val="2"/>
    </font>
    <font>
      <sz val="11"/>
      <color rgb="FFFF0000"/>
      <name val="Arial"/>
      <family val="2"/>
    </font>
    <font>
      <b val="true"/>
      <sz val="11"/>
      <color rgb="FFFF0000"/>
      <name val="Arial"/>
      <family val="2"/>
    </font>
    <font>
      <b val="true"/>
      <u val="single"/>
      <sz val="10"/>
      <name val="Arial"/>
      <family val="2"/>
      <charset val="1"/>
    </font>
    <font>
      <b val="true"/>
      <u val="single"/>
      <vertAlign val="subscript"/>
      <sz val="10"/>
      <name val="Arial"/>
      <family val="2"/>
      <charset val="1"/>
    </font>
    <font>
      <sz val="10"/>
      <color rgb="FFFF0000"/>
      <name val="Arial"/>
      <family val="0"/>
      <charset val="1"/>
    </font>
    <font>
      <u val="single"/>
      <sz val="10"/>
      <name val="Arial"/>
      <family val="2"/>
      <charset val="1"/>
    </font>
    <font>
      <u val="single"/>
      <vertAlign val="subscript"/>
      <sz val="10"/>
      <name val="Arial"/>
      <family val="2"/>
      <charset val="1"/>
    </font>
    <font>
      <vertAlign val="superscript"/>
      <sz val="10"/>
      <name val="Arial"/>
      <family val="2"/>
      <charset val="1"/>
    </font>
    <font>
      <vertAlign val="subscript"/>
      <sz val="8"/>
      <color rgb="FF000000"/>
      <name val="Tahoma"/>
      <family val="2"/>
      <charset val="1"/>
    </font>
    <font>
      <sz val="8"/>
      <color rgb="FF000000"/>
      <name val="Tahoma"/>
      <family val="0"/>
      <charset val="1"/>
    </font>
    <font>
      <b val="true"/>
      <sz val="8"/>
      <color rgb="FF000000"/>
      <name val="Tahoma"/>
      <family val="2"/>
      <charset val="1"/>
    </font>
    <font>
      <sz val="8"/>
      <color rgb="FF000000"/>
      <name val="Tahoma"/>
      <family val="2"/>
      <charset val="1"/>
    </font>
    <font>
      <b val="true"/>
      <u val="single"/>
      <sz val="11"/>
      <color rgb="FF000000"/>
      <name val="Arial"/>
      <family val="2"/>
    </font>
    <font>
      <sz val="10"/>
      <color rgb="FF000000"/>
      <name val="Arial"/>
      <family val="2"/>
    </font>
    <font>
      <vertAlign val="superscript"/>
      <sz val="10"/>
      <color rgb="FF000000"/>
      <name val="Arial"/>
      <family val="2"/>
    </font>
    <font>
      <sz val="19.5"/>
      <color rgb="FF000000"/>
      <name val="Arial"/>
      <family val="2"/>
    </font>
    <font>
      <b val="true"/>
      <u val="single"/>
      <sz val="12"/>
      <color rgb="FF000000"/>
      <name val="Arial"/>
      <family val="2"/>
    </font>
  </fonts>
  <fills count="7">
    <fill>
      <patternFill patternType="none"/>
    </fill>
    <fill>
      <patternFill patternType="gray125"/>
    </fill>
    <fill>
      <patternFill patternType="solid">
        <fgColor rgb="FFC0C0C0"/>
        <bgColor rgb="FFCCCCFF"/>
      </patternFill>
    </fill>
    <fill>
      <patternFill patternType="solid">
        <fgColor rgb="FFFFFFFF"/>
        <bgColor rgb="FFFFFFCC"/>
      </patternFill>
    </fill>
    <fill>
      <patternFill patternType="solid">
        <fgColor rgb="FFFF0000"/>
        <bgColor rgb="FF993300"/>
      </patternFill>
    </fill>
    <fill>
      <patternFill patternType="solid">
        <fgColor rgb="FFFF6600"/>
        <bgColor rgb="FFFF9900"/>
      </patternFill>
    </fill>
    <fill>
      <patternFill patternType="solid">
        <fgColor rgb="FFFFCC00"/>
        <bgColor rgb="FFFFFF00"/>
      </patternFill>
    </fill>
  </fills>
  <borders count="59">
    <border diagonalUp="false" diagonalDown="false">
      <left/>
      <right/>
      <top/>
      <bottom/>
      <diagonal/>
    </border>
    <border diagonalUp="false" diagonalDown="false">
      <left style="medium"/>
      <right style="thin"/>
      <top style="medium"/>
      <bottom style="thin"/>
      <diagonal/>
    </border>
    <border diagonalUp="false" diagonalDown="false">
      <left/>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medium"/>
      <top style="medium"/>
      <bottom style="medium"/>
      <diagonal/>
    </border>
    <border diagonalUp="false" diagonalDown="false">
      <left/>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medium"/>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medium"/>
      <right style="medium"/>
      <top style="thin"/>
      <bottom style="thin"/>
      <diagonal/>
    </border>
    <border diagonalUp="false" diagonalDown="false">
      <left style="medium"/>
      <right style="medium"/>
      <top style="thin"/>
      <bottom style="medium"/>
      <diagonal/>
    </border>
    <border diagonalUp="false" diagonalDown="false">
      <left/>
      <right style="thin"/>
      <top style="thin"/>
      <bottom style="medium"/>
      <diagonal/>
    </border>
    <border diagonalUp="false" diagonalDown="false">
      <left/>
      <right/>
      <top/>
      <bottom style="medium"/>
      <diagonal/>
    </border>
    <border diagonalUp="false" diagonalDown="false">
      <left style="medium"/>
      <right style="medium"/>
      <top style="medium"/>
      <bottom/>
      <diagonal/>
    </border>
    <border diagonalUp="false" diagonalDown="false">
      <left style="medium"/>
      <right style="medium"/>
      <top style="medium"/>
      <bottom style="thin"/>
      <diagonal/>
    </border>
    <border diagonalUp="false" diagonalDown="false">
      <left/>
      <right/>
      <top style="thin"/>
      <bottom style="thin"/>
      <diagonal/>
    </border>
    <border diagonalUp="false" diagonalDown="false">
      <left/>
      <right/>
      <top style="thin"/>
      <bottom style="medium"/>
      <diagonal/>
    </border>
    <border diagonalUp="false" diagonalDown="false">
      <left style="medium"/>
      <right style="thin"/>
      <top style="medium"/>
      <bottom style="medium"/>
      <diagonal/>
    </border>
    <border diagonalUp="false" diagonalDown="false">
      <left style="medium"/>
      <right style="thin"/>
      <top/>
      <bottom style="thin"/>
      <diagonal/>
    </border>
    <border diagonalUp="false" diagonalDown="false">
      <left/>
      <right style="thin"/>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medium"/>
      <right style="thin"/>
      <top style="medium"/>
      <bottom/>
      <diagonal/>
    </border>
    <border diagonalUp="false" diagonalDown="false">
      <left style="medium"/>
      <right style="thin"/>
      <top/>
      <bottom/>
      <diagonal/>
    </border>
    <border diagonalUp="false" diagonalDown="false">
      <left style="medium"/>
      <right style="thin"/>
      <top/>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style="medium"/>
      <top/>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style="medium"/>
      <right/>
      <top style="thin"/>
      <bottom style="thin"/>
      <diagonal/>
    </border>
    <border diagonalUp="false" diagonalDown="false">
      <left/>
      <right/>
      <top/>
      <bottom style="thin"/>
      <diagonal/>
    </border>
    <border diagonalUp="false" diagonalDown="false">
      <left/>
      <right style="medium"/>
      <top/>
      <bottom style="thin"/>
      <diagonal/>
    </border>
    <border diagonalUp="false" diagonalDown="false">
      <left/>
      <right style="thin"/>
      <top/>
      <bottom/>
      <diagonal/>
    </border>
    <border diagonalUp="false" diagonalDown="false">
      <left style="medium"/>
      <right/>
      <top/>
      <bottom style="thin"/>
      <diagonal/>
    </border>
    <border diagonalUp="false" diagonalDown="false">
      <left style="thin"/>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style="thin"/>
      <right/>
      <top/>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diagonal/>
    </border>
    <border diagonalUp="false" diagonalDown="false">
      <left style="thin"/>
      <right/>
      <top/>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1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true" hidden="false"/>
    </xf>
    <xf numFmtId="165" fontId="6" fillId="0" borderId="2" xfId="0" applyFont="true" applyBorder="true" applyAlignment="true" applyProtection="true">
      <alignment horizontal="center" vertical="center" textRotation="0" wrapText="false" indent="0" shrinkToFit="false"/>
      <protection locked="false" hidden="false"/>
    </xf>
    <xf numFmtId="165" fontId="6" fillId="0" borderId="3" xfId="0" applyFont="true" applyBorder="true" applyAlignment="true" applyProtection="true">
      <alignment horizontal="center" vertical="center" textRotation="0" wrapText="false" indent="0" shrinkToFit="false"/>
      <protection locked="false" hidden="false"/>
    </xf>
    <xf numFmtId="165" fontId="6" fillId="0" borderId="4" xfId="0" applyFont="true" applyBorder="true" applyAlignment="true" applyProtection="true">
      <alignment horizontal="center" vertical="center" textRotation="0" wrapText="false" indent="0" shrinkToFit="false"/>
      <protection locked="false" hidden="false"/>
    </xf>
    <xf numFmtId="164" fontId="4" fillId="2" borderId="5" xfId="0" applyFont="true" applyBorder="true" applyAlignment="true" applyProtection="true">
      <alignment horizontal="left" vertical="center" textRotation="0" wrapText="false" indent="0" shrinkToFit="false"/>
      <protection locked="true" hidden="false"/>
    </xf>
    <xf numFmtId="165" fontId="6" fillId="0" borderId="6" xfId="0" applyFont="true" applyBorder="true" applyAlignment="true" applyProtection="true">
      <alignment horizontal="center" vertical="center" textRotation="0" wrapText="false" indent="0" shrinkToFit="false"/>
      <protection locked="false" hidden="false"/>
    </xf>
    <xf numFmtId="165" fontId="6" fillId="0" borderId="7" xfId="0" applyFont="true" applyBorder="true" applyAlignment="true" applyProtection="true">
      <alignment horizontal="center" vertical="center" textRotation="0" wrapText="false" indent="0" shrinkToFit="false"/>
      <protection locked="false" hidden="false"/>
    </xf>
    <xf numFmtId="165" fontId="6" fillId="0" borderId="8" xfId="0" applyFont="true" applyBorder="true" applyAlignment="true" applyProtection="true">
      <alignment horizontal="center" vertical="center" textRotation="0" wrapText="false" indent="0" shrinkToFit="false"/>
      <protection locked="false" hidden="false"/>
    </xf>
    <xf numFmtId="164" fontId="7" fillId="0" borderId="0" xfId="0" applyFont="true" applyBorder="true" applyAlignment="true" applyProtection="true">
      <alignment horizontal="general" vertical="center" textRotation="0" wrapText="true" indent="0" shrinkToFit="false"/>
      <protection locked="false" hidden="false"/>
    </xf>
    <xf numFmtId="164" fontId="6" fillId="0" borderId="7" xfId="0" applyFont="true" applyBorder="true" applyAlignment="true" applyProtection="true">
      <alignment horizontal="center" vertical="center" textRotation="0" wrapText="false" indent="0" shrinkToFit="false"/>
      <protection locked="false" hidden="false"/>
    </xf>
    <xf numFmtId="164" fontId="6" fillId="0" borderId="8" xfId="0" applyFont="true" applyBorder="true" applyAlignment="true" applyProtection="true">
      <alignment horizontal="center" vertical="center" textRotation="0" wrapText="false" indent="0" shrinkToFit="false"/>
      <protection locked="false" hidden="false"/>
    </xf>
    <xf numFmtId="166" fontId="6" fillId="2" borderId="7" xfId="0" applyFont="true" applyBorder="true" applyAlignment="true" applyProtection="true">
      <alignment horizontal="center" vertical="center" textRotation="0" wrapText="false" indent="0" shrinkToFit="false"/>
      <protection locked="true" hidden="false"/>
    </xf>
    <xf numFmtId="166" fontId="6" fillId="2" borderId="8"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general" vertical="center" textRotation="0" wrapText="false" indent="0" shrinkToFit="false"/>
      <protection locked="false" hidden="false"/>
    </xf>
    <xf numFmtId="164" fontId="4" fillId="2" borderId="9" xfId="0" applyFont="true" applyBorder="true" applyAlignment="true" applyProtection="true">
      <alignment horizontal="left" vertical="center" textRotation="0" wrapText="false" indent="0" shrinkToFit="false"/>
      <protection locked="true" hidden="false"/>
    </xf>
    <xf numFmtId="166" fontId="6" fillId="2" borderId="10" xfId="0" applyFont="true" applyBorder="true" applyAlignment="true" applyProtection="true">
      <alignment horizontal="center" vertical="center" textRotation="0" wrapText="false" indent="0" shrinkToFit="false"/>
      <protection locked="true" hidden="false"/>
    </xf>
    <xf numFmtId="166" fontId="6" fillId="2" borderId="11" xfId="0" applyFont="true" applyBorder="true" applyAlignment="true" applyProtection="true">
      <alignment horizontal="center" vertical="center" textRotation="0" wrapText="false" indent="0" shrinkToFit="false"/>
      <protection locked="true" hidden="false"/>
    </xf>
    <xf numFmtId="164" fontId="10" fillId="0" borderId="0" xfId="0" applyFont="true" applyBorder="true" applyAlignment="true" applyProtection="true">
      <alignment horizontal="center" vertical="center" textRotation="0" wrapText="true" indent="0" shrinkToFit="false"/>
      <protection locked="false" hidden="false"/>
    </xf>
    <xf numFmtId="164" fontId="4"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false" applyBorder="true" applyAlignment="true" applyProtection="true">
      <alignment horizontal="center" vertical="center" textRotation="0" wrapText="false" indent="0" shrinkToFit="false"/>
      <protection locked="false" hidden="false"/>
    </xf>
    <xf numFmtId="167" fontId="0" fillId="0" borderId="0" xfId="0" applyFont="false" applyBorder="true" applyAlignment="true" applyProtection="true">
      <alignment horizontal="center" vertical="center" textRotation="0" wrapText="false" indent="0" shrinkToFit="false"/>
      <protection locked="false" hidden="false"/>
    </xf>
    <xf numFmtId="165" fontId="0" fillId="0" borderId="0" xfId="0" applyFont="false" applyBorder="false" applyAlignment="true" applyProtection="true">
      <alignment horizontal="general" vertical="center" textRotation="0" wrapText="false" indent="0" shrinkToFit="false"/>
      <protection locked="false" hidden="false"/>
    </xf>
    <xf numFmtId="166" fontId="0" fillId="0" borderId="0" xfId="0" applyFont="false" applyBorder="false" applyAlignment="true" applyProtection="true">
      <alignment horizontal="general" vertical="center" textRotation="0" wrapText="false" indent="0" shrinkToFit="false"/>
      <protection locked="false" hidden="false"/>
    </xf>
    <xf numFmtId="164" fontId="10" fillId="0" borderId="12" xfId="0" applyFont="true" applyBorder="true" applyAlignment="true" applyProtection="true">
      <alignment horizontal="general" vertical="bottom" textRotation="0" wrapText="false" indent="0" shrinkToFit="false"/>
      <protection locked="true" hidden="false"/>
    </xf>
    <xf numFmtId="164" fontId="10" fillId="0" borderId="13" xfId="0" applyFont="true" applyBorder="true" applyAlignment="true" applyProtection="true">
      <alignment horizontal="center" vertical="bottom" textRotation="0" wrapText="false" indent="0" shrinkToFit="false"/>
      <protection locked="true" hidden="false"/>
    </xf>
    <xf numFmtId="164" fontId="10" fillId="0" borderId="14" xfId="0" applyFont="true" applyBorder="true" applyAlignment="true" applyProtection="true">
      <alignment horizontal="center" vertical="bottom" textRotation="0" wrapText="false" indent="0" shrinkToFit="false"/>
      <protection locked="true" hidden="false"/>
    </xf>
    <xf numFmtId="164" fontId="10" fillId="0" borderId="15" xfId="0" applyFont="true" applyBorder="true" applyAlignment="true" applyProtection="true">
      <alignment horizontal="center" vertical="bottom" textRotation="0" wrapText="false" indent="0" shrinkToFit="false"/>
      <protection locked="true" hidden="false"/>
    </xf>
    <xf numFmtId="164" fontId="10" fillId="0" borderId="16" xfId="0" applyFont="true" applyBorder="true" applyAlignment="true" applyProtection="true">
      <alignment horizontal="general" vertical="bottom" textRotation="0" wrapText="false" indent="0" shrinkToFit="false"/>
      <protection locked="true" hidden="false"/>
    </xf>
    <xf numFmtId="166" fontId="11" fillId="0" borderId="17" xfId="0" applyFont="true" applyBorder="true" applyAlignment="true" applyProtection="true">
      <alignment horizontal="center" vertical="bottom" textRotation="0" wrapText="false" indent="0" shrinkToFit="false"/>
      <protection locked="true" hidden="false"/>
    </xf>
    <xf numFmtId="166" fontId="11" fillId="0" borderId="18" xfId="0" applyFont="true" applyBorder="true" applyAlignment="true" applyProtection="true">
      <alignment horizontal="center" vertical="bottom" textRotation="0" wrapText="false" indent="0" shrinkToFit="false"/>
      <protection locked="true" hidden="false"/>
    </xf>
    <xf numFmtId="166" fontId="11" fillId="0" borderId="19" xfId="0" applyFont="true" applyBorder="true" applyAlignment="true" applyProtection="true">
      <alignment horizontal="center" vertical="bottom" textRotation="0" wrapText="false" indent="0" shrinkToFit="false"/>
      <protection locked="true" hidden="false"/>
    </xf>
    <xf numFmtId="164" fontId="10" fillId="0" borderId="20" xfId="0" applyFont="true" applyBorder="true" applyAlignment="true" applyProtection="true">
      <alignment horizontal="general" vertical="bottom" textRotation="0" wrapText="false" indent="0" shrinkToFit="false"/>
      <protection locked="true" hidden="false"/>
    </xf>
    <xf numFmtId="166" fontId="11" fillId="0" borderId="6" xfId="0" applyFont="true" applyBorder="true" applyAlignment="true" applyProtection="true">
      <alignment horizontal="center" vertical="bottom" textRotation="0" wrapText="false" indent="0" shrinkToFit="false"/>
      <protection locked="true" hidden="false"/>
    </xf>
    <xf numFmtId="166" fontId="11" fillId="0" borderId="7" xfId="0" applyFont="true" applyBorder="true" applyAlignment="true" applyProtection="true">
      <alignment horizontal="center" vertical="bottom" textRotation="0" wrapText="false" indent="0" shrinkToFit="false"/>
      <protection locked="true" hidden="false"/>
    </xf>
    <xf numFmtId="166" fontId="11" fillId="0" borderId="8" xfId="0" applyFont="true" applyBorder="true" applyAlignment="true" applyProtection="true">
      <alignment horizontal="center" vertical="bottom" textRotation="0" wrapText="false" indent="0" shrinkToFit="false"/>
      <protection locked="true" hidden="false"/>
    </xf>
    <xf numFmtId="164" fontId="10" fillId="0" borderId="21" xfId="0" applyFont="true" applyBorder="true" applyAlignment="true" applyProtection="true">
      <alignment horizontal="general" vertical="bottom" textRotation="0" wrapText="false" indent="0" shrinkToFit="false"/>
      <protection locked="true" hidden="false"/>
    </xf>
    <xf numFmtId="166" fontId="11" fillId="0" borderId="22" xfId="0" applyFont="true" applyBorder="true" applyAlignment="true" applyProtection="true">
      <alignment horizontal="center" vertical="bottom" textRotation="0" wrapText="false" indent="0" shrinkToFit="false"/>
      <protection locked="true" hidden="false"/>
    </xf>
    <xf numFmtId="166" fontId="11" fillId="0" borderId="10" xfId="0" applyFont="true" applyBorder="true" applyAlignment="true" applyProtection="true">
      <alignment horizontal="center" vertical="bottom" textRotation="0" wrapText="false" indent="0" shrinkToFit="false"/>
      <protection locked="true" hidden="false"/>
    </xf>
    <xf numFmtId="166" fontId="11" fillId="0" borderId="1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0" fillId="0" borderId="23" xfId="0" applyFont="true" applyBorder="true" applyAlignment="true" applyProtection="true">
      <alignment horizontal="center" vertical="center" textRotation="0" wrapText="true" indent="0" shrinkToFit="false"/>
      <protection locked="true" hidden="false"/>
    </xf>
    <xf numFmtId="164" fontId="4" fillId="2" borderId="24" xfId="0" applyFont="true" applyBorder="true" applyAlignment="true" applyProtection="true">
      <alignment horizontal="center" vertical="center" textRotation="0" wrapText="true" indent="0" shrinkToFit="false"/>
      <protection locked="true" hidden="false"/>
    </xf>
    <xf numFmtId="164" fontId="4" fillId="2" borderId="25" xfId="0" applyFont="true" applyBorder="true" applyAlignment="true" applyProtection="true">
      <alignment horizontal="center" vertical="center" textRotation="0" wrapText="true" indent="0" shrinkToFit="false"/>
      <protection locked="true" hidden="false"/>
    </xf>
    <xf numFmtId="164" fontId="22" fillId="2" borderId="5" xfId="0" applyFont="true" applyBorder="true" applyAlignment="true" applyProtection="true">
      <alignment horizontal="center" vertical="center" textRotation="0" wrapText="true" indent="0" shrinkToFit="false"/>
      <protection locked="true" hidden="false"/>
    </xf>
    <xf numFmtId="164" fontId="4" fillId="2" borderId="26" xfId="0" applyFont="true" applyBorder="true" applyAlignment="true" applyProtection="true">
      <alignment horizontal="center" vertical="center" textRotation="0" wrapText="true" indent="0" shrinkToFit="false"/>
      <protection locked="true" hidden="false"/>
    </xf>
    <xf numFmtId="164" fontId="22" fillId="2" borderId="7" xfId="0" applyFont="true" applyBorder="true" applyAlignment="true" applyProtection="true">
      <alignment horizontal="center" vertical="center" textRotation="0" wrapText="true" indent="0" shrinkToFit="false"/>
      <protection locked="true" hidden="false"/>
    </xf>
    <xf numFmtId="164" fontId="4" fillId="2" borderId="7" xfId="0" applyFont="true" applyBorder="true" applyAlignment="true" applyProtection="true">
      <alignment horizontal="center" vertical="center" textRotation="0" wrapText="true" indent="0" shrinkToFit="false"/>
      <protection locked="true" hidden="false"/>
    </xf>
    <xf numFmtId="164" fontId="4" fillId="2" borderId="8" xfId="0" applyFont="true" applyBorder="true" applyAlignment="true" applyProtection="true">
      <alignment horizontal="center" vertical="center" textRotation="0" wrapText="true" indent="0" shrinkToFit="false"/>
      <protection locked="true" hidden="false"/>
    </xf>
    <xf numFmtId="164" fontId="4" fillId="2" borderId="8" xfId="0" applyFont="true" applyBorder="true" applyAlignment="true" applyProtection="true">
      <alignment horizontal="center" vertical="center" textRotation="0" wrapText="false" indent="0" shrinkToFit="false"/>
      <protection locked="true" hidden="false"/>
    </xf>
    <xf numFmtId="165" fontId="0" fillId="0" borderId="9" xfId="0" applyFont="false" applyBorder="true" applyAlignment="true" applyProtection="true">
      <alignment horizontal="center" vertical="center" textRotation="0" wrapText="false" indent="0" shrinkToFit="false"/>
      <protection locked="false" hidden="false"/>
    </xf>
    <xf numFmtId="165" fontId="0" fillId="0" borderId="27" xfId="0" applyFont="false" applyBorder="true" applyAlignment="true" applyProtection="true">
      <alignment horizontal="center" vertical="center" textRotation="0" wrapText="false" indent="0" shrinkToFit="false"/>
      <protection locked="false" hidden="false"/>
    </xf>
    <xf numFmtId="165" fontId="0" fillId="0" borderId="10" xfId="0" applyFont="false" applyBorder="true" applyAlignment="true" applyProtection="true">
      <alignment horizontal="center" vertical="center" textRotation="0" wrapText="false" indent="0" shrinkToFit="false"/>
      <protection locked="false" hidden="false"/>
    </xf>
    <xf numFmtId="165" fontId="0" fillId="0" borderId="10" xfId="0" applyFont="true" applyBorder="true" applyAlignment="true" applyProtection="true">
      <alignment horizontal="center" vertical="center" textRotation="0" wrapText="true" indent="0" shrinkToFit="false"/>
      <protection locked="false" hidden="false"/>
    </xf>
    <xf numFmtId="168" fontId="0" fillId="0" borderId="10" xfId="0" applyFont="false" applyBorder="true" applyAlignment="true" applyProtection="true">
      <alignment horizontal="center" vertical="center" textRotation="0" wrapText="false" indent="0" shrinkToFit="false"/>
      <protection locked="false" hidden="false"/>
    </xf>
    <xf numFmtId="164" fontId="0" fillId="0" borderId="11" xfId="0" applyFont="false" applyBorder="true" applyAlignment="true" applyProtection="true">
      <alignment horizontal="center" vertical="center" textRotation="0" wrapText="false" indent="0" shrinkToFit="false"/>
      <protection locked="false" hidden="false"/>
    </xf>
    <xf numFmtId="164" fontId="0" fillId="0" borderId="9" xfId="0" applyFont="false" applyBorder="true" applyAlignment="true" applyProtection="true">
      <alignment horizontal="center" vertical="center" textRotation="0" wrapText="false" indent="0" shrinkToFit="false"/>
      <protection locked="false" hidden="false"/>
    </xf>
    <xf numFmtId="164" fontId="0" fillId="0" borderId="10" xfId="0" applyFont="false" applyBorder="true" applyAlignment="true" applyProtection="true">
      <alignment horizontal="center" vertical="center" textRotation="0" wrapText="false" indent="0" shrinkToFit="false"/>
      <protection locked="false" hidden="false"/>
    </xf>
    <xf numFmtId="169" fontId="0" fillId="0" borderId="10" xfId="0" applyFont="false" applyBorder="true" applyAlignment="true" applyProtection="true">
      <alignment horizontal="center" vertical="center" textRotation="0" wrapText="false" indent="0" shrinkToFit="false"/>
      <protection locked="false" hidden="false"/>
    </xf>
    <xf numFmtId="169" fontId="0" fillId="0" borderId="11" xfId="0" applyFont="false" applyBorder="true" applyAlignment="true" applyProtection="true">
      <alignment horizontal="center" vertical="center" textRotation="0" wrapText="false" indent="0" shrinkToFit="false"/>
      <protection locked="false" hidden="false"/>
    </xf>
    <xf numFmtId="164" fontId="0" fillId="0" borderId="0" xfId="0" applyFont="false" applyBorder="true" applyAlignment="true" applyProtection="true">
      <alignment horizontal="general" vertical="center" textRotation="0" wrapText="false" indent="0" shrinkToFit="false"/>
      <protection locked="true" hidden="false"/>
    </xf>
    <xf numFmtId="164" fontId="4" fillId="2" borderId="2" xfId="0" applyFont="true" applyBorder="true" applyAlignment="true" applyProtection="true">
      <alignment horizontal="center" vertical="center" textRotation="0" wrapText="false" indent="0" shrinkToFit="false"/>
      <protection locked="true" hidden="false"/>
    </xf>
    <xf numFmtId="164" fontId="4" fillId="2" borderId="3" xfId="0" applyFont="true" applyBorder="true" applyAlignment="true" applyProtection="true">
      <alignment horizontal="center" vertical="center" textRotation="0" wrapText="false" indent="0" shrinkToFit="false"/>
      <protection locked="true" hidden="false"/>
    </xf>
    <xf numFmtId="164" fontId="4" fillId="2" borderId="4" xfId="0" applyFont="true" applyBorder="true" applyAlignment="true" applyProtection="true">
      <alignment horizontal="center" vertical="center" textRotation="0" wrapText="true" indent="0" shrinkToFit="false"/>
      <protection locked="true" hidden="false"/>
    </xf>
    <xf numFmtId="164" fontId="22" fillId="2" borderId="25" xfId="0" applyFont="true" applyBorder="true" applyAlignment="true" applyProtection="true">
      <alignment horizontal="center" vertical="center" textRotation="0" wrapText="true" indent="0" shrinkToFit="false"/>
      <protection locked="true" hidden="false"/>
    </xf>
    <xf numFmtId="165" fontId="6" fillId="0" borderId="17" xfId="0" applyFont="true" applyBorder="true" applyAlignment="true" applyProtection="true">
      <alignment horizontal="center" vertical="center" textRotation="0" wrapText="false" indent="0" shrinkToFit="false"/>
      <protection locked="true" hidden="false"/>
    </xf>
    <xf numFmtId="164" fontId="6" fillId="0" borderId="17" xfId="0" applyFont="true" applyBorder="true" applyAlignment="true" applyProtection="true">
      <alignment horizontal="center" vertical="center" textRotation="0" wrapText="false" indent="0" shrinkToFit="false"/>
      <protection locked="true" hidden="false"/>
    </xf>
    <xf numFmtId="169" fontId="0" fillId="0" borderId="7" xfId="0" applyFont="false" applyBorder="true" applyAlignment="true" applyProtection="true">
      <alignment horizontal="center" vertical="center" textRotation="0" wrapText="false" indent="0" shrinkToFit="false"/>
      <protection locked="false" hidden="false"/>
    </xf>
    <xf numFmtId="164" fontId="0" fillId="0" borderId="7" xfId="0" applyFont="false" applyBorder="true" applyAlignment="true" applyProtection="true">
      <alignment horizontal="center" vertical="center" textRotation="0" wrapText="false" indent="0" shrinkToFit="false"/>
      <protection locked="false" hidden="false"/>
    </xf>
    <xf numFmtId="164" fontId="0" fillId="0" borderId="8" xfId="0" applyFont="false" applyBorder="true" applyAlignment="true" applyProtection="true">
      <alignment horizontal="center" vertical="center" textRotation="0" wrapText="false" indent="0" shrinkToFit="false"/>
      <protection locked="false" hidden="false"/>
    </xf>
    <xf numFmtId="165" fontId="0" fillId="0" borderId="21" xfId="0" applyFont="false" applyBorder="true" applyAlignment="true" applyProtection="true">
      <alignment horizontal="center" vertical="center" textRotation="0" wrapText="false" indent="0" shrinkToFit="false"/>
      <protection locked="false" hidden="false"/>
    </xf>
    <xf numFmtId="164" fontId="10" fillId="0" borderId="0" xfId="0" applyFont="true" applyBorder="true" applyAlignment="true" applyProtection="true">
      <alignment horizontal="center" vertical="center" textRotation="0" wrapText="false" indent="0" shrinkToFit="false"/>
      <protection locked="false" hidden="false"/>
    </xf>
    <xf numFmtId="167" fontId="0" fillId="0" borderId="0" xfId="0" applyFont="false" applyBorder="true" applyAlignment="true" applyProtection="true">
      <alignment horizontal="right" vertical="center" textRotation="0" wrapText="false" indent="0" shrinkToFit="false"/>
      <protection locked="true" hidden="false"/>
    </xf>
    <xf numFmtId="164" fontId="0" fillId="0" borderId="7" xfId="0" applyFont="fals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6" fillId="2" borderId="25" xfId="0" applyFont="true" applyBorder="true" applyAlignment="true" applyProtection="true">
      <alignment horizontal="center" vertical="center" textRotation="0" wrapText="true" indent="0" shrinkToFit="false"/>
      <protection locked="true" hidden="false"/>
    </xf>
    <xf numFmtId="164" fontId="0" fillId="0" borderId="20" xfId="0" applyFont="true" applyBorder="true" applyAlignment="true" applyProtection="true">
      <alignment horizontal="center" vertical="center" textRotation="0" wrapText="false" indent="0" shrinkToFit="false"/>
      <protection locked="false" hidden="false"/>
    </xf>
    <xf numFmtId="167" fontId="0" fillId="0" borderId="20" xfId="0" applyFont="false" applyBorder="true" applyAlignment="true" applyProtection="true">
      <alignment horizontal="center" vertical="center" textRotation="0" wrapText="false" indent="0" shrinkToFit="false"/>
      <protection locked="false" hidden="false"/>
    </xf>
    <xf numFmtId="167" fontId="24" fillId="0" borderId="0" xfId="0" applyFont="true" applyBorder="true" applyAlignment="true" applyProtection="true">
      <alignment horizontal="right" vertical="center" textRotation="0" wrapText="false" indent="0" shrinkToFit="false"/>
      <protection locked="true" hidden="false"/>
    </xf>
    <xf numFmtId="167" fontId="24" fillId="3" borderId="20" xfId="0" applyFont="true" applyBorder="true" applyAlignment="true" applyProtection="true">
      <alignment horizontal="center" vertical="center" textRotation="0" wrapText="false" indent="0" shrinkToFit="false"/>
      <protection locked="false" hidden="false"/>
    </xf>
    <xf numFmtId="167" fontId="0" fillId="0" borderId="21" xfId="0" applyFont="false" applyBorder="true" applyAlignment="true" applyProtection="true">
      <alignment horizontal="center" vertical="center" textRotation="0" wrapText="false" indent="0" shrinkToFit="false"/>
      <protection locked="false" hidden="false"/>
    </xf>
    <xf numFmtId="164" fontId="0" fillId="2" borderId="28" xfId="0" applyFont="true" applyBorder="true" applyAlignment="true" applyProtection="true">
      <alignment horizontal="center" vertical="center" textRotation="0" wrapText="false" indent="0" shrinkToFit="false"/>
      <protection locked="true" hidden="false"/>
    </xf>
    <xf numFmtId="164" fontId="0" fillId="2" borderId="15" xfId="0" applyFont="true" applyBorder="true" applyAlignment="true" applyProtection="true">
      <alignment horizontal="center" vertical="center" textRotation="0" wrapText="false" indent="0" shrinkToFit="false"/>
      <protection locked="true" hidden="false"/>
    </xf>
    <xf numFmtId="164" fontId="0" fillId="2" borderId="29" xfId="0" applyFont="true" applyBorder="true" applyAlignment="true" applyProtection="true">
      <alignment horizontal="center" vertical="center" textRotation="0" wrapText="false" indent="0" shrinkToFit="false"/>
      <protection locked="true" hidden="false"/>
    </xf>
    <xf numFmtId="164" fontId="0" fillId="0" borderId="19" xfId="0" applyFont="false" applyBorder="true" applyAlignment="true" applyProtection="true">
      <alignment horizontal="center" vertical="center" textRotation="0" wrapText="false" indent="0" shrinkToFit="false"/>
      <protection locked="true" hidden="false"/>
    </xf>
    <xf numFmtId="164" fontId="0" fillId="2" borderId="5" xfId="0" applyFont="true" applyBorder="true" applyAlignment="true" applyProtection="true">
      <alignment horizontal="center" vertical="center" textRotation="0" wrapText="false" indent="0" shrinkToFit="false"/>
      <protection locked="true" hidden="false"/>
    </xf>
    <xf numFmtId="164" fontId="0" fillId="0" borderId="8" xfId="0" applyFont="false" applyBorder="true" applyAlignment="true" applyProtection="true">
      <alignment horizontal="center" vertical="center" textRotation="0" wrapText="false" indent="0" shrinkToFit="false"/>
      <protection locked="true" hidden="false"/>
    </xf>
    <xf numFmtId="165" fontId="0" fillId="0" borderId="8" xfId="0" applyFont="false" applyBorder="true" applyAlignment="true" applyProtection="true">
      <alignment horizontal="center" vertical="center" textRotation="0" wrapText="false" indent="0" shrinkToFit="false"/>
      <protection locked="true" hidden="false"/>
    </xf>
    <xf numFmtId="164" fontId="0" fillId="2" borderId="9" xfId="0" applyFont="true" applyBorder="true" applyAlignment="true" applyProtection="true">
      <alignment horizontal="center" vertical="center" textRotation="0" wrapText="false" indent="0" shrinkToFit="false"/>
      <protection locked="true" hidden="false"/>
    </xf>
    <xf numFmtId="164" fontId="0" fillId="0" borderId="11" xfId="0" applyFont="false" applyBorder="true" applyAlignment="true" applyProtection="true">
      <alignment horizontal="center" vertical="center" textRotation="0" wrapText="false" indent="0" shrinkToFit="false"/>
      <protection locked="true" hidden="false"/>
    </xf>
    <xf numFmtId="165" fontId="0" fillId="0" borderId="0" xfId="0" applyFont="false" applyBorder="false" applyAlignment="true" applyProtection="true">
      <alignment horizontal="general" vertical="center" textRotation="0" wrapText="false" indent="0" shrinkToFit="false"/>
      <protection locked="true" hidden="false"/>
    </xf>
    <xf numFmtId="164" fontId="0" fillId="0" borderId="12" xfId="0" applyFont="true" applyBorder="true" applyAlignment="true" applyProtection="true">
      <alignment horizontal="center" vertical="center" textRotation="0" wrapText="false" indent="0" shrinkToFit="false"/>
      <protection locked="true" hidden="false"/>
    </xf>
    <xf numFmtId="164" fontId="0" fillId="0" borderId="30" xfId="0" applyFont="false" applyBorder="true" applyAlignment="true" applyProtection="true">
      <alignment horizontal="center" vertical="center" textRotation="0" wrapText="false" indent="0" shrinkToFit="false"/>
      <protection locked="true" hidden="false"/>
    </xf>
    <xf numFmtId="164" fontId="0" fillId="0" borderId="31" xfId="0" applyFont="false" applyBorder="true" applyAlignment="true" applyProtection="true">
      <alignment horizontal="center" vertical="center" textRotation="0" wrapText="false" indent="0" shrinkToFit="false"/>
      <protection locked="true" hidden="false"/>
    </xf>
    <xf numFmtId="164" fontId="0" fillId="0" borderId="32" xfId="0" applyFont="false" applyBorder="true" applyAlignment="true" applyProtection="true">
      <alignment horizontal="center" vertical="center" textRotation="0" wrapText="false" indent="0" shrinkToFit="false"/>
      <protection locked="true" hidden="false"/>
    </xf>
    <xf numFmtId="164" fontId="0" fillId="0" borderId="16" xfId="0" applyFont="true" applyBorder="true" applyAlignment="true" applyProtection="true">
      <alignment horizontal="center" vertical="center" textRotation="0" wrapText="false" indent="0" shrinkToFit="false"/>
      <protection locked="true" hidden="false"/>
    </xf>
    <xf numFmtId="165" fontId="0" fillId="0" borderId="1" xfId="0" applyFont="false" applyBorder="true" applyAlignment="true" applyProtection="true">
      <alignment horizontal="center" vertical="center" textRotation="0" wrapText="false" indent="0" shrinkToFit="false"/>
      <protection locked="true" hidden="false"/>
    </xf>
    <xf numFmtId="165" fontId="0" fillId="0" borderId="3" xfId="0" applyFont="false" applyBorder="true" applyAlignment="true" applyProtection="true">
      <alignment horizontal="center" vertical="center" textRotation="0" wrapText="false" indent="0" shrinkToFit="false"/>
      <protection locked="true" hidden="false"/>
    </xf>
    <xf numFmtId="165" fontId="0" fillId="0" borderId="4" xfId="0" applyFont="false" applyBorder="true" applyAlignment="true" applyProtection="true">
      <alignment horizontal="center" vertical="center" textRotation="0" wrapText="false" indent="0" shrinkToFit="false"/>
      <protection locked="true" hidden="false"/>
    </xf>
    <xf numFmtId="164" fontId="0" fillId="0" borderId="21" xfId="0" applyFont="true" applyBorder="true" applyAlignment="true" applyProtection="true">
      <alignment horizontal="center" vertical="center" textRotation="0" wrapText="false" indent="0" shrinkToFit="false"/>
      <protection locked="true" hidden="false"/>
    </xf>
    <xf numFmtId="165" fontId="0" fillId="0" borderId="9" xfId="0" applyFont="false" applyBorder="true" applyAlignment="true" applyProtection="true">
      <alignment horizontal="center" vertical="center" textRotation="0" wrapText="false" indent="0" shrinkToFit="false"/>
      <protection locked="true" hidden="false"/>
    </xf>
    <xf numFmtId="165" fontId="0" fillId="0" borderId="10" xfId="0" applyFont="false" applyBorder="true" applyAlignment="true" applyProtection="true">
      <alignment horizontal="center" vertical="center" textRotation="0" wrapText="false" indent="0" shrinkToFit="false"/>
      <protection locked="true" hidden="false"/>
    </xf>
    <xf numFmtId="165" fontId="0" fillId="0" borderId="11" xfId="0" applyFont="false" applyBorder="true" applyAlignment="true" applyProtection="true">
      <alignment horizontal="center" vertical="center" textRotation="0" wrapText="false" indent="0" shrinkToFit="false"/>
      <protection locked="true" hidden="false"/>
    </xf>
    <xf numFmtId="164" fontId="25" fillId="0" borderId="28" xfId="0" applyFont="true" applyBorder="true" applyAlignment="true" applyProtection="true">
      <alignment horizontal="center" vertical="center" textRotation="0" wrapText="true" indent="0" shrinkToFit="false"/>
      <protection locked="true" hidden="false"/>
    </xf>
    <xf numFmtId="164" fontId="25" fillId="0" borderId="14" xfId="0" applyFont="true" applyBorder="true" applyAlignment="true" applyProtection="true">
      <alignment horizontal="center" vertical="center" textRotation="0" wrapText="true" indent="0" shrinkToFit="false"/>
      <protection locked="true" hidden="false"/>
    </xf>
    <xf numFmtId="164" fontId="25" fillId="0" borderId="15" xfId="0" applyFont="true" applyBorder="true" applyAlignment="true" applyProtection="true">
      <alignment horizontal="center" vertical="center" textRotation="0" wrapText="true" indent="0" shrinkToFit="false"/>
      <protection locked="true" hidden="false"/>
    </xf>
    <xf numFmtId="164" fontId="0" fillId="0" borderId="33" xfId="0" applyFont="false" applyBorder="true" applyAlignment="true" applyProtection="true">
      <alignment horizontal="center" vertical="center" textRotation="0" wrapText="false" indent="0" shrinkToFit="false"/>
      <protection locked="true" hidden="false"/>
    </xf>
    <xf numFmtId="164" fontId="0" fillId="0" borderId="18" xfId="0" applyFont="false" applyBorder="true" applyAlignment="true" applyProtection="true">
      <alignment horizontal="center" vertical="center" textRotation="0" wrapText="false" indent="0" shrinkToFit="false"/>
      <protection locked="true" hidden="false"/>
    </xf>
    <xf numFmtId="165" fontId="0" fillId="0" borderId="29" xfId="0" applyFont="false" applyBorder="true" applyAlignment="true" applyProtection="true">
      <alignment horizontal="center" vertical="center" textRotation="0" wrapText="false" indent="0" shrinkToFit="false"/>
      <protection locked="true" hidden="false"/>
    </xf>
    <xf numFmtId="165" fontId="0" fillId="0" borderId="18" xfId="0" applyFont="false" applyBorder="true" applyAlignment="true" applyProtection="true">
      <alignment horizontal="center" vertical="center" textRotation="0" wrapText="false" indent="0" shrinkToFit="false"/>
      <protection locked="true" hidden="false"/>
    </xf>
    <xf numFmtId="165" fontId="0" fillId="0" borderId="19" xfId="0" applyFont="false" applyBorder="true" applyAlignment="true" applyProtection="true">
      <alignment horizontal="center" vertical="center" textRotation="0" wrapText="false" indent="0" shrinkToFit="false"/>
      <protection locked="true" hidden="false"/>
    </xf>
    <xf numFmtId="164" fontId="0" fillId="0" borderId="34" xfId="0" applyFont="false" applyBorder="true" applyAlignment="true" applyProtection="true">
      <alignment horizontal="center" vertical="center" textRotation="0" wrapText="false" indent="0" shrinkToFit="false"/>
      <protection locked="true" hidden="false"/>
    </xf>
    <xf numFmtId="165" fontId="0" fillId="0" borderId="5" xfId="0" applyFont="false" applyBorder="true" applyAlignment="true" applyProtection="true">
      <alignment horizontal="center" vertical="center" textRotation="0" wrapText="false" indent="0" shrinkToFit="false"/>
      <protection locked="true" hidden="false"/>
    </xf>
    <xf numFmtId="165" fontId="0" fillId="0" borderId="7" xfId="0" applyFont="false" applyBorder="true" applyAlignment="true" applyProtection="true">
      <alignment horizontal="center" vertical="center" textRotation="0" wrapText="false" indent="0" shrinkToFit="false"/>
      <protection locked="true" hidden="false"/>
    </xf>
    <xf numFmtId="164" fontId="0" fillId="4" borderId="7" xfId="0" applyFont="false" applyBorder="true" applyAlignment="true" applyProtection="true">
      <alignment horizontal="center" vertical="center" textRotation="0" wrapText="false" indent="0" shrinkToFit="false"/>
      <protection locked="true" hidden="false"/>
    </xf>
    <xf numFmtId="165" fontId="0" fillId="4" borderId="8" xfId="0" applyFont="false" applyBorder="true" applyAlignment="true" applyProtection="true">
      <alignment horizontal="center" vertical="center" textRotation="0" wrapText="false" indent="0" shrinkToFit="false"/>
      <protection locked="true" hidden="false"/>
    </xf>
    <xf numFmtId="165" fontId="0" fillId="4" borderId="5" xfId="0" applyFont="false" applyBorder="true" applyAlignment="true" applyProtection="true">
      <alignment horizontal="center" vertical="center" textRotation="0" wrapText="false" indent="0" shrinkToFit="false"/>
      <protection locked="true" hidden="false"/>
    </xf>
    <xf numFmtId="165" fontId="0" fillId="4" borderId="7" xfId="0" applyFont="false" applyBorder="true" applyAlignment="true" applyProtection="true">
      <alignment horizontal="center" vertical="center" textRotation="0" wrapText="false" indent="0" shrinkToFit="false"/>
      <protection locked="true" hidden="false"/>
    </xf>
    <xf numFmtId="164" fontId="0" fillId="5" borderId="7" xfId="0" applyFont="false" applyBorder="true" applyAlignment="true" applyProtection="true">
      <alignment horizontal="center" vertical="center" textRotation="0" wrapText="false" indent="0" shrinkToFit="false"/>
      <protection locked="true" hidden="false"/>
    </xf>
    <xf numFmtId="165" fontId="0" fillId="5" borderId="8" xfId="0" applyFont="false" applyBorder="true" applyAlignment="true" applyProtection="true">
      <alignment horizontal="center" vertical="center" textRotation="0" wrapText="false" indent="0" shrinkToFit="false"/>
      <protection locked="true" hidden="false"/>
    </xf>
    <xf numFmtId="165" fontId="0" fillId="5" borderId="5" xfId="0" applyFont="false" applyBorder="true" applyAlignment="true" applyProtection="true">
      <alignment horizontal="center" vertical="center" textRotation="0" wrapText="false" indent="0" shrinkToFit="false"/>
      <protection locked="true" hidden="false"/>
    </xf>
    <xf numFmtId="165" fontId="0" fillId="5" borderId="7" xfId="0" applyFont="false" applyBorder="true" applyAlignment="true" applyProtection="true">
      <alignment horizontal="center" vertical="center" textRotation="0" wrapText="false" indent="0" shrinkToFit="false"/>
      <protection locked="true" hidden="false"/>
    </xf>
    <xf numFmtId="164" fontId="0" fillId="6" borderId="7" xfId="0" applyFont="false" applyBorder="true" applyAlignment="true" applyProtection="true">
      <alignment horizontal="center" vertical="center" textRotation="0" wrapText="false" indent="0" shrinkToFit="false"/>
      <protection locked="true" hidden="false"/>
    </xf>
    <xf numFmtId="165" fontId="0" fillId="6" borderId="8" xfId="0" applyFont="false" applyBorder="true" applyAlignment="true" applyProtection="true">
      <alignment horizontal="center" vertical="center" textRotation="0" wrapText="false" indent="0" shrinkToFit="false"/>
      <protection locked="true" hidden="false"/>
    </xf>
    <xf numFmtId="165" fontId="0" fillId="6" borderId="5" xfId="0" applyFont="false" applyBorder="true" applyAlignment="true" applyProtection="true">
      <alignment horizontal="center" vertical="center" textRotation="0" wrapText="false" indent="0" shrinkToFit="false"/>
      <protection locked="true" hidden="false"/>
    </xf>
    <xf numFmtId="165" fontId="0" fillId="6" borderId="7" xfId="0" applyFont="false" applyBorder="true" applyAlignment="true" applyProtection="true">
      <alignment horizontal="center" vertical="center" textRotation="0" wrapText="false" indent="0" shrinkToFit="false"/>
      <protection locked="true" hidden="false"/>
    </xf>
    <xf numFmtId="164" fontId="0" fillId="0" borderId="35" xfId="0" applyFont="false" applyBorder="true" applyAlignment="true" applyProtection="true">
      <alignment horizontal="center" vertical="center" textRotation="0" wrapText="false" indent="0" shrinkToFit="false"/>
      <protection locked="true" hidden="false"/>
    </xf>
    <xf numFmtId="164" fontId="0" fillId="0" borderId="10" xfId="0" applyFont="false" applyBorder="true" applyAlignment="true" applyProtection="true">
      <alignment horizontal="center" vertical="center" textRotation="0" wrapText="false" indent="0" shrinkToFit="false"/>
      <protection locked="true" hidden="false"/>
    </xf>
    <xf numFmtId="164" fontId="6" fillId="2" borderId="36" xfId="0" applyFont="true" applyBorder="true" applyAlignment="true" applyProtection="true">
      <alignment horizontal="center" vertical="center" textRotation="0" wrapText="false" indent="0" shrinkToFit="false"/>
      <protection locked="true" hidden="false"/>
    </xf>
    <xf numFmtId="165" fontId="6" fillId="2" borderId="37" xfId="0" applyFont="true" applyBorder="true" applyAlignment="true" applyProtection="true">
      <alignment horizontal="center" vertical="center" textRotation="0" wrapText="false" indent="0" shrinkToFit="false"/>
      <protection locked="true" hidden="false"/>
    </xf>
    <xf numFmtId="165" fontId="6" fillId="2" borderId="38" xfId="0" applyFont="true" applyBorder="true" applyAlignment="true" applyProtection="true">
      <alignment horizontal="center" vertical="center" textRotation="0" wrapText="false" indent="0" shrinkToFit="false"/>
      <protection locked="true" hidden="false"/>
    </xf>
    <xf numFmtId="164" fontId="6" fillId="2" borderId="39" xfId="0" applyFont="true" applyBorder="true" applyAlignment="true" applyProtection="true">
      <alignment horizontal="center" vertical="center" textRotation="0" wrapText="false" indent="0" shrinkToFit="false"/>
      <protection locked="true" hidden="false"/>
    </xf>
    <xf numFmtId="165" fontId="6" fillId="2" borderId="0" xfId="0" applyFont="true" applyBorder="true" applyAlignment="true" applyProtection="true">
      <alignment horizontal="center" vertical="center" textRotation="0" wrapText="false" indent="0" shrinkToFit="false"/>
      <protection locked="true" hidden="false"/>
    </xf>
    <xf numFmtId="165" fontId="6" fillId="2" borderId="40" xfId="0" applyFont="true" applyBorder="true" applyAlignment="true" applyProtection="true">
      <alignment horizontal="center" vertical="center" textRotation="0" wrapText="false" indent="0" shrinkToFit="false"/>
      <protection locked="true" hidden="false"/>
    </xf>
    <xf numFmtId="164" fontId="6" fillId="2" borderId="41" xfId="0" applyFont="true" applyBorder="true" applyAlignment="true" applyProtection="true">
      <alignment horizontal="center" vertical="center" textRotation="0" wrapText="false" indent="0" shrinkToFit="false"/>
      <protection locked="true" hidden="false"/>
    </xf>
    <xf numFmtId="165" fontId="6" fillId="2" borderId="23" xfId="0" applyFont="true" applyBorder="true" applyAlignment="true" applyProtection="true">
      <alignment horizontal="center" vertical="center" textRotation="0" wrapText="false" indent="0" shrinkToFit="false"/>
      <protection locked="true" hidden="false"/>
    </xf>
    <xf numFmtId="165" fontId="6" fillId="2" borderId="42" xfId="0" applyFont="true" applyBorder="true" applyAlignment="true" applyProtection="true">
      <alignment horizontal="center" vertical="center" textRotation="0" wrapText="false" indent="0" shrinkToFit="false"/>
      <protection locked="true" hidden="false"/>
    </xf>
    <xf numFmtId="164" fontId="6" fillId="0" borderId="0" xfId="0" applyFont="true" applyBorder="false" applyAlignment="true" applyProtection="true">
      <alignment horizontal="center" vertical="center" textRotation="0" wrapText="false" indent="0" shrinkToFit="false"/>
      <protection locked="false" hidden="false"/>
    </xf>
    <xf numFmtId="165" fontId="6" fillId="0" borderId="0" xfId="0" applyFont="true" applyBorder="false" applyAlignment="true" applyProtection="true">
      <alignment horizontal="center" vertical="center" textRotation="0" wrapText="false" indent="0" shrinkToFit="false"/>
      <protection locked="false" hidden="false"/>
    </xf>
    <xf numFmtId="164" fontId="6" fillId="2" borderId="36" xfId="0" applyFont="true" applyBorder="true" applyAlignment="true" applyProtection="true">
      <alignment horizontal="general" vertical="center" textRotation="0" wrapText="false" indent="0" shrinkToFit="false"/>
      <protection locked="true" hidden="false"/>
    </xf>
    <xf numFmtId="164" fontId="6" fillId="2" borderId="37" xfId="0" applyFont="true" applyBorder="true" applyAlignment="true" applyProtection="true">
      <alignment horizontal="general" vertical="center" textRotation="0" wrapText="false" indent="0" shrinkToFit="false"/>
      <protection locked="true" hidden="false"/>
    </xf>
    <xf numFmtId="164" fontId="6" fillId="2" borderId="37" xfId="0" applyFont="true" applyBorder="true" applyAlignment="true" applyProtection="true">
      <alignment horizontal="center" vertical="center" textRotation="0" wrapText="false" indent="0" shrinkToFit="false"/>
      <protection locked="true" hidden="false"/>
    </xf>
    <xf numFmtId="164" fontId="0" fillId="2" borderId="37" xfId="0" applyFont="true" applyBorder="true" applyAlignment="true" applyProtection="true">
      <alignment horizontal="general" vertical="center" textRotation="0" wrapText="false" indent="0" shrinkToFit="false"/>
      <protection locked="true" hidden="false"/>
    </xf>
    <xf numFmtId="164" fontId="0" fillId="2" borderId="38" xfId="0" applyFont="false" applyBorder="true" applyAlignment="true" applyProtection="true">
      <alignment horizontal="general" vertical="center" textRotation="0" wrapText="false" indent="0" shrinkToFit="false"/>
      <protection locked="true" hidden="false"/>
    </xf>
    <xf numFmtId="164" fontId="6" fillId="2" borderId="38" xfId="0" applyFont="true" applyBorder="true" applyAlignment="true" applyProtection="true">
      <alignment horizontal="general" vertical="center" textRotation="0" wrapText="false" indent="0" shrinkToFit="false"/>
      <protection locked="true" hidden="false"/>
    </xf>
    <xf numFmtId="165" fontId="6" fillId="2" borderId="39" xfId="0" applyFont="true" applyBorder="true" applyAlignment="true" applyProtection="true">
      <alignment horizontal="general" vertical="center" textRotation="0" wrapText="false" indent="0" shrinkToFit="false"/>
      <protection locked="true" hidden="false"/>
    </xf>
    <xf numFmtId="165" fontId="6" fillId="2" borderId="0" xfId="0" applyFont="true" applyBorder="true" applyAlignment="true" applyProtection="true">
      <alignment horizontal="center" vertical="center" textRotation="0" wrapText="false" indent="0" shrinkToFit="false"/>
      <protection locked="false" hidden="false"/>
    </xf>
    <xf numFmtId="165" fontId="0" fillId="2" borderId="40" xfId="0" applyFont="false" applyBorder="true" applyAlignment="true" applyProtection="true">
      <alignment horizontal="center" vertical="center" textRotation="0" wrapText="false" indent="0" shrinkToFit="false"/>
      <protection locked="true" hidden="false"/>
    </xf>
    <xf numFmtId="164" fontId="6" fillId="2" borderId="39" xfId="0" applyFont="true" applyBorder="true" applyAlignment="true" applyProtection="true">
      <alignment horizontal="general" vertical="center" textRotation="0" wrapText="false" indent="0" shrinkToFit="false"/>
      <protection locked="false" hidden="false"/>
    </xf>
    <xf numFmtId="165" fontId="6" fillId="2" borderId="0" xfId="0" applyFont="true" applyBorder="true" applyAlignment="true" applyProtection="true">
      <alignment horizontal="general" vertical="center" textRotation="0" wrapText="false" indent="0" shrinkToFit="false"/>
      <protection locked="false" hidden="false"/>
    </xf>
    <xf numFmtId="164" fontId="6" fillId="2" borderId="0" xfId="0" applyFont="true" applyBorder="true" applyAlignment="true" applyProtection="true">
      <alignment horizontal="general" vertical="center" textRotation="0" wrapText="false" indent="0" shrinkToFit="false"/>
      <protection locked="false" hidden="false"/>
    </xf>
    <xf numFmtId="164" fontId="6" fillId="2" borderId="40" xfId="0" applyFont="true" applyBorder="true" applyAlignment="true" applyProtection="true">
      <alignment horizontal="general" vertical="center" textRotation="0" wrapText="false" indent="0" shrinkToFit="false"/>
      <protection locked="false" hidden="false"/>
    </xf>
    <xf numFmtId="164" fontId="6" fillId="0" borderId="0" xfId="0" applyFont="true" applyBorder="false" applyAlignment="true" applyProtection="true">
      <alignment horizontal="general" vertical="center" textRotation="0" wrapText="false" indent="0" shrinkToFit="false"/>
      <protection locked="false" hidden="false"/>
    </xf>
    <xf numFmtId="165" fontId="6" fillId="2" borderId="40" xfId="0" applyFont="true" applyBorder="true" applyAlignment="true" applyProtection="true">
      <alignment horizontal="center" vertical="center" textRotation="0" wrapText="false" indent="0" shrinkToFit="false"/>
      <protection locked="false" hidden="false"/>
    </xf>
    <xf numFmtId="165" fontId="6" fillId="2" borderId="41" xfId="0" applyFont="true" applyBorder="true" applyAlignment="true" applyProtection="true">
      <alignment horizontal="general" vertical="center" textRotation="0" wrapText="false" indent="0" shrinkToFit="false"/>
      <protection locked="true" hidden="false"/>
    </xf>
    <xf numFmtId="165" fontId="0" fillId="2" borderId="23" xfId="0" applyFont="false" applyBorder="true" applyAlignment="true" applyProtection="true">
      <alignment horizontal="center" vertical="center" textRotation="0" wrapText="false" indent="0" shrinkToFit="false"/>
      <protection locked="true" hidden="false"/>
    </xf>
    <xf numFmtId="165" fontId="0" fillId="2" borderId="42" xfId="0" applyFont="false" applyBorder="true" applyAlignment="true" applyProtection="true">
      <alignment horizontal="center" vertical="center" textRotation="0" wrapText="false" indent="0" shrinkToFit="false"/>
      <protection locked="true" hidden="false"/>
    </xf>
    <xf numFmtId="164" fontId="6" fillId="2" borderId="41" xfId="0" applyFont="true" applyBorder="true" applyAlignment="true" applyProtection="true">
      <alignment horizontal="general" vertical="center" textRotation="0" wrapText="false" indent="0" shrinkToFit="false"/>
      <protection locked="false" hidden="false"/>
    </xf>
    <xf numFmtId="164" fontId="6" fillId="2" borderId="23" xfId="0" applyFont="true" applyBorder="true" applyAlignment="true" applyProtection="true">
      <alignment horizontal="general" vertical="center" textRotation="0" wrapText="false" indent="0" shrinkToFit="false"/>
      <protection locked="false" hidden="false"/>
    </xf>
    <xf numFmtId="164" fontId="6" fillId="2" borderId="42" xfId="0" applyFont="true" applyBorder="true" applyAlignment="true" applyProtection="true">
      <alignment horizontal="general" vertical="center" textRotation="0" wrapText="false" indent="0" shrinkToFit="false"/>
      <protection locked="false" hidden="false"/>
    </xf>
    <xf numFmtId="165" fontId="6" fillId="0" borderId="0" xfId="0" applyFont="true" applyBorder="false" applyAlignment="true" applyProtection="true">
      <alignment horizontal="general" vertical="center" textRotation="0" wrapText="false" indent="0" shrinkToFit="false"/>
      <protection locked="false" hidden="false"/>
    </xf>
    <xf numFmtId="164" fontId="6" fillId="2" borderId="43" xfId="0" applyFont="true" applyBorder="true" applyAlignment="true" applyProtection="true">
      <alignment horizontal="center" vertical="center" textRotation="0" wrapText="false" indent="0" shrinkToFit="false"/>
      <protection locked="true" hidden="false"/>
    </xf>
    <xf numFmtId="164" fontId="6" fillId="2" borderId="44" xfId="0" applyFont="true" applyBorder="true" applyAlignment="true" applyProtection="true">
      <alignment horizontal="center" vertical="center" textRotation="0" wrapText="false" indent="0" shrinkToFit="false"/>
      <protection locked="true" hidden="false"/>
    </xf>
    <xf numFmtId="165" fontId="6" fillId="2" borderId="44" xfId="0" applyFont="true" applyBorder="true" applyAlignment="true" applyProtection="true">
      <alignment horizontal="general" vertical="center" textRotation="0" wrapText="false" indent="0" shrinkToFit="false"/>
      <protection locked="true" hidden="false"/>
    </xf>
    <xf numFmtId="164" fontId="6" fillId="0" borderId="44" xfId="0" applyFont="true" applyBorder="true" applyAlignment="true" applyProtection="true">
      <alignment horizontal="center" vertical="center" textRotation="0" wrapText="false" indent="0" shrinkToFit="false"/>
      <protection locked="false" hidden="false"/>
    </xf>
    <xf numFmtId="165" fontId="6" fillId="2" borderId="44" xfId="0" applyFont="true" applyBorder="true" applyAlignment="true" applyProtection="true">
      <alignment horizontal="center" vertical="center" textRotation="0" wrapText="false" indent="0" shrinkToFit="false"/>
      <protection locked="true" hidden="false"/>
    </xf>
    <xf numFmtId="164" fontId="6" fillId="2" borderId="45" xfId="0" applyFont="true" applyBorder="true" applyAlignment="true" applyProtection="true">
      <alignment horizontal="center" vertical="center" textRotation="0" wrapText="false" indent="0" shrinkToFit="false"/>
      <protection locked="true" hidden="false"/>
    </xf>
    <xf numFmtId="164" fontId="6" fillId="2" borderId="46" xfId="0" applyFont="true" applyBorder="true" applyAlignment="true" applyProtection="true">
      <alignment horizontal="center" vertical="center" textRotation="0" wrapText="false" indent="0" shrinkToFit="false"/>
      <protection locked="true" hidden="false"/>
    </xf>
    <xf numFmtId="164" fontId="0" fillId="2" borderId="0" xfId="0" applyFont="false" applyBorder="false" applyAlignment="true" applyProtection="true">
      <alignment horizontal="general" vertical="center" textRotation="0" wrapText="false" indent="0" shrinkToFit="false"/>
      <protection locked="true" hidden="false"/>
    </xf>
    <xf numFmtId="165" fontId="6" fillId="2" borderId="6" xfId="0" applyFont="true" applyBorder="true" applyAlignment="true" applyProtection="true">
      <alignment horizontal="general" vertical="center" textRotation="0" wrapText="false" indent="0" shrinkToFit="false"/>
      <protection locked="true" hidden="false"/>
    </xf>
    <xf numFmtId="165" fontId="6" fillId="2" borderId="47" xfId="0" applyFont="true" applyBorder="true" applyAlignment="true" applyProtection="true">
      <alignment horizontal="general" vertical="center" textRotation="0" wrapText="false" indent="0" shrinkToFit="false"/>
      <protection locked="true" hidden="false"/>
    </xf>
    <xf numFmtId="165" fontId="6" fillId="2" borderId="48" xfId="0" applyFont="true" applyBorder="true" applyAlignment="true" applyProtection="true">
      <alignment horizontal="general" vertical="center" textRotation="0" wrapText="false" indent="0" shrinkToFit="false"/>
      <protection locked="true" hidden="false"/>
    </xf>
    <xf numFmtId="167" fontId="6" fillId="2" borderId="49" xfId="0" applyFont="true" applyBorder="true" applyAlignment="true" applyProtection="true">
      <alignment horizontal="general" vertical="center" textRotation="0" wrapText="false" indent="0" shrinkToFit="false"/>
      <protection locked="true" hidden="false"/>
    </xf>
    <xf numFmtId="165" fontId="6" fillId="2" borderId="49" xfId="0" applyFont="true" applyBorder="true" applyAlignment="true" applyProtection="true">
      <alignment horizontal="general" vertical="center" textRotation="0" wrapText="false" indent="0" shrinkToFit="false"/>
      <protection locked="true" hidden="false"/>
    </xf>
    <xf numFmtId="165" fontId="6" fillId="2" borderId="0" xfId="0" applyFont="true" applyBorder="true" applyAlignment="true" applyProtection="true">
      <alignment horizontal="general" vertical="center" textRotation="0" wrapText="false" indent="0" shrinkToFit="false"/>
      <protection locked="true" hidden="false"/>
    </xf>
    <xf numFmtId="165" fontId="6" fillId="2" borderId="40" xfId="0" applyFont="true" applyBorder="true" applyAlignment="true" applyProtection="true">
      <alignment horizontal="general" vertical="center" textRotation="0" wrapText="false" indent="0" shrinkToFit="false"/>
      <protection locked="true" hidden="false"/>
    </xf>
    <xf numFmtId="167" fontId="6" fillId="2" borderId="17" xfId="0" applyFont="true" applyBorder="true" applyAlignment="true" applyProtection="true">
      <alignment horizontal="general" vertical="center" textRotation="0" wrapText="false" indent="0" shrinkToFit="false"/>
      <protection locked="true" hidden="false"/>
    </xf>
    <xf numFmtId="165" fontId="6" fillId="2" borderId="17" xfId="0" applyFont="true" applyBorder="true" applyAlignment="true" applyProtection="true">
      <alignment horizontal="general" vertical="center" textRotation="0" wrapText="false" indent="0" shrinkToFit="false"/>
      <protection locked="true" hidden="false"/>
    </xf>
    <xf numFmtId="164" fontId="6" fillId="2" borderId="50" xfId="0" applyFont="true" applyBorder="true" applyAlignment="true" applyProtection="true">
      <alignment horizontal="center" vertical="center" textRotation="0" wrapText="true" indent="0" shrinkToFit="false"/>
      <protection locked="true" hidden="false"/>
    </xf>
    <xf numFmtId="165" fontId="6" fillId="2" borderId="51" xfId="0" applyFont="true" applyBorder="true" applyAlignment="true" applyProtection="true">
      <alignment horizontal="general" vertical="center" textRotation="0" wrapText="false" indent="0" shrinkToFit="false"/>
      <protection locked="true" hidden="false"/>
    </xf>
    <xf numFmtId="165" fontId="6" fillId="2" borderId="52" xfId="0" applyFont="true" applyBorder="true" applyAlignment="true" applyProtection="true">
      <alignment horizontal="general" vertical="center" textRotation="0" wrapText="false" indent="0" shrinkToFit="false"/>
      <protection locked="true" hidden="false"/>
    </xf>
    <xf numFmtId="165" fontId="6" fillId="2" borderId="53" xfId="0" applyFont="true" applyBorder="true" applyAlignment="true" applyProtection="true">
      <alignment horizontal="general" vertical="center" textRotation="0" wrapText="false" indent="0" shrinkToFit="false"/>
      <protection locked="true" hidden="false"/>
    </xf>
    <xf numFmtId="165" fontId="6" fillId="2" borderId="54" xfId="0" applyFont="true" applyBorder="true" applyAlignment="true" applyProtection="true">
      <alignment horizontal="general" vertical="center" textRotation="0" wrapText="false" indent="0" shrinkToFit="false"/>
      <protection locked="true" hidden="false"/>
    </xf>
    <xf numFmtId="164" fontId="6" fillId="2" borderId="55" xfId="0" applyFont="true" applyBorder="true" applyAlignment="true" applyProtection="true">
      <alignment horizontal="center" vertical="center" textRotation="0" wrapText="false" indent="0" shrinkToFit="false"/>
      <protection locked="true" hidden="false"/>
    </xf>
    <xf numFmtId="165" fontId="6" fillId="2" borderId="22" xfId="0" applyFont="true" applyBorder="true" applyAlignment="true" applyProtection="true">
      <alignment horizontal="center" vertical="center" textRotation="0" wrapText="false" indent="0" shrinkToFit="false"/>
      <protection locked="true" hidden="false"/>
    </xf>
    <xf numFmtId="164" fontId="0" fillId="0" borderId="27" xfId="0" applyFont="false" applyBorder="true" applyAlignment="true" applyProtection="true">
      <alignment horizontal="general" vertical="center" textRotation="0" wrapText="false" indent="0" shrinkToFit="false"/>
      <protection locked="false" hidden="false"/>
    </xf>
    <xf numFmtId="165" fontId="6" fillId="2" borderId="27" xfId="0" applyFont="true" applyBorder="true" applyAlignment="true" applyProtection="true">
      <alignment horizontal="general" vertical="center" textRotation="0" wrapText="false" indent="0" shrinkToFit="false"/>
      <protection locked="true" hidden="false"/>
    </xf>
    <xf numFmtId="164" fontId="6" fillId="2" borderId="27" xfId="0" applyFont="true" applyBorder="true" applyAlignment="true" applyProtection="true">
      <alignment horizontal="general" vertical="center" textRotation="0" wrapText="false" indent="0" shrinkToFit="false"/>
      <protection locked="true" hidden="false"/>
    </xf>
    <xf numFmtId="164" fontId="0" fillId="2" borderId="56" xfId="0" applyFont="false" applyBorder="true" applyAlignment="true" applyProtection="true">
      <alignment horizontal="general" vertical="center" textRotation="0" wrapText="false" indent="0" shrinkToFit="false"/>
      <protection locked="true" hidden="false"/>
    </xf>
    <xf numFmtId="164" fontId="0" fillId="2" borderId="28" xfId="0" applyFont="true" applyBorder="true" applyAlignment="true" applyProtection="true">
      <alignment horizontal="center" vertical="center" textRotation="0" wrapText="true" indent="0" shrinkToFit="false"/>
      <protection locked="true" hidden="false"/>
    </xf>
    <xf numFmtId="165" fontId="0" fillId="2" borderId="57" xfId="0" applyFont="false" applyBorder="true" applyAlignment="true" applyProtection="true">
      <alignment horizontal="general" vertical="center" textRotation="0" wrapText="false" indent="0" shrinkToFit="false"/>
      <protection locked="true" hidden="false"/>
    </xf>
    <xf numFmtId="165" fontId="0" fillId="2" borderId="37" xfId="0" applyFont="false" applyBorder="true" applyAlignment="true" applyProtection="true">
      <alignment horizontal="general" vertical="center" textRotation="0" wrapText="false" indent="0" shrinkToFit="false"/>
      <protection locked="true" hidden="false"/>
    </xf>
    <xf numFmtId="165" fontId="0" fillId="2" borderId="38" xfId="0" applyFont="false" applyBorder="true" applyAlignment="true" applyProtection="true">
      <alignment horizontal="general" vertical="center" textRotation="0" wrapText="false" indent="0" shrinkToFit="false"/>
      <protection locked="true" hidden="false"/>
    </xf>
    <xf numFmtId="165" fontId="0" fillId="2" borderId="54" xfId="0" applyFont="false" applyBorder="true" applyAlignment="true" applyProtection="true">
      <alignment horizontal="general" vertical="center" textRotation="0" wrapText="false" indent="0" shrinkToFit="false"/>
      <protection locked="true" hidden="false"/>
    </xf>
    <xf numFmtId="165" fontId="0" fillId="2" borderId="0" xfId="0" applyFont="false" applyBorder="true" applyAlignment="true" applyProtection="true">
      <alignment horizontal="general" vertical="center" textRotation="0" wrapText="false" indent="0" shrinkToFit="false"/>
      <protection locked="true" hidden="false"/>
    </xf>
    <xf numFmtId="165" fontId="0" fillId="2" borderId="40" xfId="0" applyFont="false" applyBorder="true" applyAlignment="true" applyProtection="true">
      <alignment horizontal="general" vertical="center" textRotation="0" wrapText="false" indent="0" shrinkToFit="false"/>
      <protection locked="true" hidden="false"/>
    </xf>
    <xf numFmtId="165" fontId="0" fillId="2" borderId="58" xfId="0" applyFont="false" applyBorder="true" applyAlignment="true" applyProtection="true">
      <alignment horizontal="general" vertical="center" textRotation="0" wrapText="false" indent="0" shrinkToFit="false"/>
      <protection locked="true" hidden="false"/>
    </xf>
    <xf numFmtId="165" fontId="0" fillId="2" borderId="23" xfId="0" applyFont="false" applyBorder="true" applyAlignment="true" applyProtection="true">
      <alignment horizontal="general" vertical="center" textRotation="0" wrapText="false" indent="0" shrinkToFit="false"/>
      <protection locked="true" hidden="false"/>
    </xf>
    <xf numFmtId="165" fontId="0" fillId="2" borderId="42" xfId="0" applyFont="false" applyBorder="true" applyAlignment="true" applyProtection="true">
      <alignment horizontal="general" vertical="center" textRotation="0" wrapText="false" indent="0" shrinkToFit="false"/>
      <protection locked="true" hidden="false"/>
    </xf>
    <xf numFmtId="164" fontId="0" fillId="2" borderId="33" xfId="0" applyFont="true" applyBorder="true" applyAlignment="true" applyProtection="true">
      <alignment horizontal="general" vertical="center" textRotation="0" wrapText="false" indent="0" shrinkToFit="false"/>
      <protection locked="true" hidden="false"/>
    </xf>
    <xf numFmtId="164" fontId="0" fillId="2" borderId="34" xfId="0" applyFont="true" applyBorder="true" applyAlignment="true" applyProtection="true">
      <alignment horizontal="general" vertical="center" textRotation="0" wrapText="false" indent="0" shrinkToFit="false"/>
      <protection locked="true" hidden="false"/>
    </xf>
    <xf numFmtId="164" fontId="0" fillId="2" borderId="0" xfId="0" applyFont="false" applyBorder="true" applyAlignment="true" applyProtection="true">
      <alignment horizontal="general" vertical="center" textRotation="0" wrapText="false" indent="0" shrinkToFit="false"/>
      <protection locked="true" hidden="false"/>
    </xf>
    <xf numFmtId="164" fontId="0" fillId="2" borderId="40" xfId="0" applyFont="false" applyBorder="true" applyAlignment="true" applyProtection="true">
      <alignment horizontal="general" vertical="center" textRotation="0" wrapText="false" indent="0" shrinkToFit="false"/>
      <protection locked="true" hidden="false"/>
    </xf>
    <xf numFmtId="164" fontId="0" fillId="2" borderId="35" xfId="0" applyFont="true" applyBorder="true" applyAlignment="true" applyProtection="true">
      <alignment horizontal="general" vertical="center" textRotation="0" wrapText="false" indent="0" shrinkToFit="false"/>
      <protection locked="true" hidden="false"/>
    </xf>
    <xf numFmtId="164" fontId="0" fillId="2" borderId="42" xfId="0" applyFont="false" applyBorder="true" applyAlignment="true" applyProtection="true">
      <alignment horizontal="general" vertical="center" textRotation="0" wrapText="false" indent="0" shrinkToFit="false"/>
      <protection locked="true" hidden="false"/>
    </xf>
    <xf numFmtId="164" fontId="0" fillId="2" borderId="36" xfId="0" applyFont="true" applyBorder="true" applyAlignment="true" applyProtection="true">
      <alignment horizontal="general" vertical="center" textRotation="0" wrapText="false" indent="0" shrinkToFit="false"/>
      <protection locked="true" hidden="false"/>
    </xf>
    <xf numFmtId="164" fontId="0" fillId="2" borderId="39" xfId="0" applyFont="true" applyBorder="true" applyAlignment="true" applyProtection="true">
      <alignment horizontal="general" vertical="center" textRotation="0" wrapText="false" indent="0" shrinkToFit="false"/>
      <protection locked="true" hidden="false"/>
    </xf>
    <xf numFmtId="164" fontId="0" fillId="2" borderId="41" xfId="0" applyFont="true" applyBorder="true" applyAlignment="true" applyProtection="true">
      <alignment horizontal="general" vertical="center" textRotation="0" wrapText="false" indent="0" shrinkToFit="false"/>
      <protection locked="true" hidden="false"/>
    </xf>
    <xf numFmtId="164" fontId="0" fillId="2" borderId="23" xfId="0" applyFont="false" applyBorder="true" applyAlignment="true" applyProtection="tru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ea typeface="DejaVu Sans"/>
              </a:rPr>
              <a:t>Leistungs- und Drehmomentverlauf</a:t>
            </a:r>
          </a:p>
        </c:rich>
      </c:tx>
      <c:layout>
        <c:manualLayout>
          <c:xMode val="edge"/>
          <c:yMode val="edge"/>
          <c:x val="0.239605630148537"/>
          <c:y val="0.0283337665713543"/>
        </c:manualLayout>
      </c:layout>
      <c:overlay val="0"/>
      <c:spPr>
        <a:noFill/>
        <a:ln w="0">
          <a:noFill/>
        </a:ln>
      </c:spPr>
    </c:title>
    <c:autoTitleDeleted val="0"/>
    <c:plotArea>
      <c:layout>
        <c:manualLayout>
          <c:xMode val="edge"/>
          <c:yMode val="edge"/>
          <c:x val="0.0068755270156321"/>
          <c:y val="0.0875140802356815"/>
          <c:w val="0.992994746059545"/>
          <c:h val="0.870375184126159"/>
        </c:manualLayout>
      </c:layout>
      <c:scatterChart>
        <c:scatterStyle val="line"/>
        <c:varyColors val="0"/>
        <c:ser>
          <c:idx val="0"/>
          <c:order val="0"/>
          <c:tx>
            <c:strRef>
              <c:f>"Drehmoment"</c:f>
              <c:strCache>
                <c:ptCount val="1"/>
                <c:pt idx="0">
                  <c:v>Drehmoment</c:v>
                </c:pt>
              </c:strCache>
            </c:strRef>
          </c:tx>
          <c:spPr>
            <a:solidFill>
              <a:srgbClr val="0000ff"/>
            </a:solidFill>
            <a:ln w="25200">
              <a:solidFill>
                <a:srgbClr val="0000ff"/>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'Leistung u. Drehmoment'!$C$1:$M$1</c:f>
              <c:numCache>
                <c:formatCode>0</c:formatCode>
                <c:ptCount val="11"/>
                <c:pt idx="0">
                  <c:v>650</c:v>
                </c:pt>
                <c:pt idx="1">
                  <c:v>1000</c:v>
                </c:pt>
                <c:pt idx="2">
                  <c:v>2000</c:v>
                </c:pt>
                <c:pt idx="3">
                  <c:v>3000</c:v>
                </c:pt>
                <c:pt idx="4">
                  <c:v>3500</c:v>
                </c:pt>
                <c:pt idx="5">
                  <c:v>4000</c:v>
                </c:pt>
                <c:pt idx="6">
                  <c:v>5000</c:v>
                </c:pt>
                <c:pt idx="7">
                  <c:v>5900</c:v>
                </c:pt>
                <c:pt idx="8">
                  <c:v>6500</c:v>
                </c:pt>
              </c:numCache>
            </c:numRef>
          </c:xVal>
          <c:yVal>
            <c:numRef>
              <c:f>'Leistung u. Drehmoment'!$C$4:$M$4</c:f>
              <c:numCache>
                <c:formatCode>0.0</c:formatCode>
                <c:ptCount val="11"/>
                <c:pt idx="0">
                  <c:v>161.615384615385</c:v>
                </c:pt>
                <c:pt idx="1">
                  <c:v>200.55</c:v>
                </c:pt>
                <c:pt idx="2">
                  <c:v>257.85</c:v>
                </c:pt>
                <c:pt idx="3">
                  <c:v>292.866666666667</c:v>
                </c:pt>
                <c:pt idx="4">
                  <c:v>300</c:v>
                </c:pt>
                <c:pt idx="5">
                  <c:v>299.63125</c:v>
                </c:pt>
                <c:pt idx="6">
                  <c:v>296.05</c:v>
                </c:pt>
                <c:pt idx="7">
                  <c:v>275.169491525424</c:v>
                </c:pt>
                <c:pt idx="8">
                  <c:v>242.423076923077</c:v>
                </c:pt>
                <c:pt idx="9">
                  <c:v>242.423076923077</c:v>
                </c:pt>
                <c:pt idx="10">
                  <c:v>242.423076923077</c:v>
                </c:pt>
              </c:numCache>
            </c:numRef>
          </c:yVal>
          <c:smooth val="1"/>
        </c:ser>
        <c:axId val="44474069"/>
        <c:axId val="60430980"/>
      </c:scatterChart>
      <c:scatterChart>
        <c:scatterStyle val="line"/>
        <c:varyColors val="0"/>
        <c:ser>
          <c:idx val="1"/>
          <c:order val="1"/>
          <c:tx>
            <c:strRef>
              <c:f>"Leistung"</c:f>
              <c:strCache>
                <c:ptCount val="1"/>
                <c:pt idx="0">
                  <c:v>Leistung</c:v>
                </c:pt>
              </c:strCache>
            </c:strRef>
          </c:tx>
          <c:spPr>
            <a:solidFill>
              <a:srgbClr val="ff0000"/>
            </a:solidFill>
            <a:ln w="37800">
              <a:solidFill>
                <a:srgbClr val="ff00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37800">
                  <a:solidFill>
                    <a:srgbClr val="000000"/>
                  </a:solidFill>
                </a:ln>
              </c:spPr>
            </c:leaderLines>
            <c:extLst>
              <c:ext xmlns:c15="http://schemas.microsoft.com/office/drawing/2012/chart" uri="{CE6537A1-D6FC-4f65-9D91-7224C49458BB}">
                <c15:showLeaderLines val="1"/>
              </c:ext>
            </c:extLst>
          </c:dLbls>
          <c:xVal>
            <c:numRef>
              <c:f>'Leistung u. Drehmoment'!$C$1:$M$1</c:f>
              <c:numCache>
                <c:formatCode>0</c:formatCode>
                <c:ptCount val="11"/>
                <c:pt idx="0">
                  <c:v>650</c:v>
                </c:pt>
                <c:pt idx="1">
                  <c:v>1000</c:v>
                </c:pt>
                <c:pt idx="2">
                  <c:v>2000</c:v>
                </c:pt>
                <c:pt idx="3">
                  <c:v>3000</c:v>
                </c:pt>
                <c:pt idx="4">
                  <c:v>3500</c:v>
                </c:pt>
                <c:pt idx="5">
                  <c:v>4000</c:v>
                </c:pt>
                <c:pt idx="6">
                  <c:v>5000</c:v>
                </c:pt>
                <c:pt idx="7">
                  <c:v>5900</c:v>
                </c:pt>
                <c:pt idx="8">
                  <c:v>6500</c:v>
                </c:pt>
              </c:numCache>
            </c:numRef>
          </c:xVal>
          <c:yVal>
            <c:numRef>
              <c:f>'Leistung u. Drehmoment'!$C$5:$M$5</c:f>
              <c:numCache>
                <c:formatCode>0.0</c:formatCode>
                <c:ptCount val="11"/>
                <c:pt idx="0">
                  <c:v>11</c:v>
                </c:pt>
                <c:pt idx="1">
                  <c:v>21</c:v>
                </c:pt>
                <c:pt idx="2">
                  <c:v>54</c:v>
                </c:pt>
                <c:pt idx="3">
                  <c:v>92</c:v>
                </c:pt>
                <c:pt idx="4">
                  <c:v>109.947643979058</c:v>
                </c:pt>
                <c:pt idx="5">
                  <c:v>125.5</c:v>
                </c:pt>
                <c:pt idx="6">
                  <c:v>155</c:v>
                </c:pt>
                <c:pt idx="7">
                  <c:v>170</c:v>
                </c:pt>
                <c:pt idx="8">
                  <c:v>165</c:v>
                </c:pt>
                <c:pt idx="9">
                  <c:v>165</c:v>
                </c:pt>
                <c:pt idx="10">
                  <c:v>165</c:v>
                </c:pt>
              </c:numCache>
            </c:numRef>
          </c:yVal>
          <c:smooth val="1"/>
        </c:ser>
        <c:axId val="25819425"/>
        <c:axId val="87610527"/>
      </c:scatterChart>
      <c:valAx>
        <c:axId val="44474069"/>
        <c:scaling>
          <c:orientation val="minMax"/>
          <c:max val="7000"/>
          <c:min val="0"/>
        </c:scaling>
        <c:delete val="0"/>
        <c:axPos val="b"/>
        <c:majorGridlines>
          <c:spPr>
            <a:ln w="25200">
              <a:solidFill>
                <a:srgbClr val="000000"/>
              </a:solidFill>
              <a:round/>
            </a:ln>
          </c:spPr>
        </c:majorGridlines>
        <c:minorGridlines>
          <c:spPr>
            <a:ln w="0">
              <a:solidFill>
                <a:srgbClr val="000000"/>
              </a:solidFill>
            </a:ln>
          </c:spPr>
        </c:minorGridlines>
        <c:title>
          <c:tx>
            <c:rich>
              <a:bodyPr rot="0"/>
              <a:lstStyle/>
              <a:p>
                <a:pPr>
                  <a:defRPr b="0" sz="1300" strike="noStrike" u="none">
                    <a:uFillTx/>
                    <a:latin typeface="Arial"/>
                  </a:defRPr>
                </a:pPr>
                <a:r>
                  <a:rPr b="1" sz="1100" strike="noStrike" u="none">
                    <a:solidFill>
                      <a:srgbClr val="000000"/>
                    </a:solidFill>
                    <a:uFillTx/>
                    <a:latin typeface="Arial"/>
                    <a:ea typeface="DejaVu Sans"/>
                  </a:rPr>
                  <a:t>n/min</a:t>
                </a:r>
                <a:r>
                  <a:rPr b="1" sz="1100" strike="noStrike" u="none" baseline="33000">
                    <a:solidFill>
                      <a:srgbClr val="000000"/>
                    </a:solidFill>
                    <a:uFillTx/>
                    <a:latin typeface="Arial"/>
                    <a:ea typeface="DejaVu Sans"/>
                  </a:rPr>
                  <a:t>-1</a:t>
                </a:r>
              </a:p>
            </c:rich>
          </c:tx>
          <c:layout>
            <c:manualLayout>
              <c:xMode val="edge"/>
              <c:yMode val="edge"/>
              <c:x val="0.88772134656548"/>
              <c:y val="0.916731652369812"/>
            </c:manualLayout>
          </c:layout>
          <c:overlay val="0"/>
          <c:spPr>
            <a:noFill/>
            <a:ln w="0">
              <a:noFill/>
            </a:ln>
          </c:spPr>
        </c:title>
        <c:numFmt formatCode="0" sourceLinked="0"/>
        <c:majorTickMark val="out"/>
        <c:minorTickMark val="none"/>
        <c:tickLblPos val="nextTo"/>
        <c:spPr>
          <a:ln w="25200">
            <a:solidFill>
              <a:srgbClr val="000000"/>
            </a:solidFill>
            <a:round/>
          </a:ln>
        </c:spPr>
        <c:txPr>
          <a:bodyPr/>
          <a:lstStyle/>
          <a:p>
            <a:pPr>
              <a:defRPr b="0" sz="1100" strike="noStrike" u="none">
                <a:solidFill>
                  <a:srgbClr val="000000"/>
                </a:solidFill>
                <a:uFillTx/>
                <a:latin typeface="Arial"/>
                <a:ea typeface="DejaVu Sans"/>
              </a:defRPr>
            </a:pPr>
          </a:p>
        </c:txPr>
        <c:crossAx val="60430980"/>
        <c:crossesAt val="0"/>
        <c:crossBetween val="midCat"/>
      </c:valAx>
      <c:valAx>
        <c:axId val="60430980"/>
        <c:scaling>
          <c:orientation val="minMax"/>
          <c:max val="500"/>
          <c:min val="100"/>
        </c:scaling>
        <c:delete val="0"/>
        <c:axPos val="l"/>
        <c:majorGridlines>
          <c:spPr>
            <a:ln w="0">
              <a:solidFill>
                <a:srgbClr val="000000"/>
              </a:solidFill>
            </a:ln>
          </c:spPr>
        </c:majorGridlines>
        <c:minorGridlines>
          <c:spPr>
            <a:ln w="0">
              <a:solidFill>
                <a:srgbClr val="000000"/>
              </a:solidFill>
            </a:ln>
          </c:spPr>
        </c:minorGridlines>
        <c:title>
          <c:tx>
            <c:rich>
              <a:bodyPr rot="0"/>
              <a:lstStyle/>
              <a:p>
                <a:pPr>
                  <a:defRPr b="0" sz="1300" strike="noStrike" u="none">
                    <a:uFillTx/>
                    <a:latin typeface="Arial"/>
                  </a:defRPr>
                </a:pPr>
                <a:r>
                  <a:rPr b="1" sz="1100" strike="noStrike" u="none">
                    <a:solidFill>
                      <a:srgbClr val="0000ff"/>
                    </a:solidFill>
                    <a:uFillTx/>
                    <a:latin typeface="Arial"/>
                    <a:ea typeface="DejaVu Sans"/>
                  </a:rPr>
                  <a:t>M</a:t>
                </a:r>
                <a:r>
                  <a:rPr b="0" sz="1100" strike="noStrike" u="none">
                    <a:solidFill>
                      <a:srgbClr val="0000ff"/>
                    </a:solidFill>
                    <a:uFillTx/>
                    <a:latin typeface="Arial"/>
                    <a:ea typeface="DejaVu Sans"/>
                  </a:rPr>
                  <a:t>/Nm</a:t>
                </a:r>
              </a:p>
            </c:rich>
          </c:tx>
          <c:layout>
            <c:manualLayout>
              <c:xMode val="edge"/>
              <c:yMode val="edge"/>
              <c:x val="0.909385743010962"/>
              <c:y val="0.0283337665713543"/>
            </c:manualLayout>
          </c:layout>
          <c:overlay val="0"/>
          <c:spPr>
            <a:noFill/>
            <a:ln w="0">
              <a:noFill/>
            </a:ln>
          </c:spPr>
        </c:title>
        <c:numFmt formatCode="0" sourceLinked="0"/>
        <c:majorTickMark val="out"/>
        <c:minorTickMark val="none"/>
        <c:tickLblPos val="nextTo"/>
        <c:spPr>
          <a:ln w="25200">
            <a:solidFill>
              <a:srgbClr val="000000"/>
            </a:solidFill>
            <a:round/>
          </a:ln>
        </c:spPr>
        <c:txPr>
          <a:bodyPr/>
          <a:lstStyle/>
          <a:p>
            <a:pPr>
              <a:defRPr b="0" sz="1100" strike="noStrike" u="none">
                <a:solidFill>
                  <a:srgbClr val="0000ff"/>
                </a:solidFill>
                <a:uFillTx/>
                <a:latin typeface="Arial"/>
                <a:ea typeface="DejaVu Sans"/>
              </a:defRPr>
            </a:pPr>
          </a:p>
        </c:txPr>
        <c:crossAx val="44474069"/>
        <c:crosses val="max"/>
        <c:crossBetween val="midCat"/>
        <c:majorUnit val="100"/>
      </c:valAx>
      <c:valAx>
        <c:axId val="25819425"/>
        <c:scaling>
          <c:orientation val="minMax"/>
        </c:scaling>
        <c:delete val="1"/>
        <c:axPos val="t"/>
        <c:numFmt formatCode="0" sourceLinked="1"/>
        <c:majorTickMark val="cross"/>
        <c:minorTickMark val="none"/>
        <c:tickLblPos val="nextTo"/>
        <c:spPr>
          <a:ln w="0">
            <a:noFill/>
          </a:ln>
        </c:spPr>
        <c:txPr>
          <a:bodyPr/>
          <a:lstStyle/>
          <a:p>
            <a:pPr>
              <a:defRPr b="0" sz="1475" strike="noStrike" u="none">
                <a:solidFill>
                  <a:srgbClr val="000000"/>
                </a:solidFill>
                <a:uFillTx/>
                <a:latin typeface="Arial"/>
                <a:ea typeface="DejaVu Sans"/>
              </a:defRPr>
            </a:pPr>
          </a:p>
        </c:txPr>
        <c:crossAx val="87610527"/>
        <c:crossBetween val="midCat"/>
      </c:valAx>
      <c:valAx>
        <c:axId val="87610527"/>
        <c:scaling>
          <c:orientation val="minMax"/>
          <c:max val="200"/>
          <c:min val="0"/>
        </c:scaling>
        <c:delete val="0"/>
        <c:axPos val="r"/>
        <c:title>
          <c:tx>
            <c:rich>
              <a:bodyPr rot="0"/>
              <a:lstStyle/>
              <a:p>
                <a:pPr>
                  <a:defRPr b="0" sz="1300" strike="noStrike" u="none">
                    <a:uFillTx/>
                    <a:latin typeface="Arial"/>
                  </a:defRPr>
                </a:pPr>
                <a:r>
                  <a:rPr b="1" sz="1100" strike="noStrike" u="none">
                    <a:solidFill>
                      <a:srgbClr val="ff0000"/>
                    </a:solidFill>
                    <a:uFillTx/>
                    <a:latin typeface="Arial"/>
                    <a:ea typeface="DejaVu Sans"/>
                  </a:rPr>
                  <a:t>P</a:t>
                </a:r>
                <a:r>
                  <a:rPr b="0" sz="1100" strike="noStrike" u="none">
                    <a:solidFill>
                      <a:srgbClr val="ff0000"/>
                    </a:solidFill>
                    <a:uFillTx/>
                    <a:latin typeface="Arial"/>
                    <a:ea typeface="DejaVu Sans"/>
                  </a:rPr>
                  <a:t>/kW</a:t>
                </a:r>
              </a:p>
            </c:rich>
          </c:tx>
          <c:layout>
            <c:manualLayout>
              <c:xMode val="edge"/>
              <c:yMode val="edge"/>
              <c:x val="0.0088214308879808"/>
              <c:y val="0.0304999566761979"/>
            </c:manualLayout>
          </c:layout>
          <c:overlay val="0"/>
          <c:spPr>
            <a:noFill/>
            <a:ln w="0">
              <a:noFill/>
            </a:ln>
          </c:spPr>
        </c:title>
        <c:numFmt formatCode="0" sourceLinked="0"/>
        <c:majorTickMark val="out"/>
        <c:minorTickMark val="none"/>
        <c:tickLblPos val="nextTo"/>
        <c:spPr>
          <a:ln w="25200">
            <a:solidFill>
              <a:srgbClr val="000000"/>
            </a:solidFill>
            <a:round/>
          </a:ln>
        </c:spPr>
        <c:txPr>
          <a:bodyPr/>
          <a:lstStyle/>
          <a:p>
            <a:pPr>
              <a:defRPr b="0" sz="1100" strike="noStrike" u="none">
                <a:solidFill>
                  <a:srgbClr val="ff0000"/>
                </a:solidFill>
                <a:uFillTx/>
                <a:latin typeface="Arial"/>
                <a:ea typeface="DejaVu Sans"/>
              </a:defRPr>
            </a:pPr>
          </a:p>
        </c:txPr>
        <c:crossAx val="25819425"/>
        <c:crossesAt val="0"/>
        <c:crossBetween val="midCat"/>
      </c:valAx>
      <c:spPr>
        <a:solidFill>
          <a:srgbClr val="ffffff"/>
        </a:solidFill>
        <a:ln w="12600">
          <a:solidFill>
            <a:srgbClr val="000000"/>
          </a:solidFill>
          <a:round/>
        </a:ln>
      </c:spPr>
    </c:plotArea>
    <c:plotVisOnly val="1"/>
    <c:dispBlanksAs val="gap"/>
  </c:chart>
  <c:spPr>
    <a:solidFill>
      <a:srgbClr val="ffffff"/>
    </a:solidFill>
    <a:ln w="0">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ea typeface="DejaVu Sans"/>
              </a:rPr>
              <a:t>Getriebeschaubild</a:t>
            </a:r>
          </a:p>
        </c:rich>
      </c:tx>
      <c:layout>
        <c:manualLayout>
          <c:xMode val="edge"/>
          <c:yMode val="edge"/>
          <c:x val="0.434352065949533"/>
          <c:y val="0.00689472288517635"/>
        </c:manualLayout>
      </c:layout>
      <c:overlay val="0"/>
      <c:spPr>
        <a:noFill/>
        <a:ln w="0">
          <a:noFill/>
        </a:ln>
      </c:spPr>
    </c:title>
    <c:autoTitleDeleted val="0"/>
    <c:plotArea>
      <c:layout>
        <c:manualLayout>
          <c:xMode val="edge"/>
          <c:yMode val="edge"/>
          <c:x val="0.0250829395797728"/>
          <c:y val="0.0928135773004508"/>
          <c:w val="0.97481652759626"/>
          <c:h val="0.885087951913728"/>
        </c:manualLayout>
      </c:layout>
      <c:scatterChart>
        <c:scatterStyle val="line"/>
        <c:varyColors val="0"/>
        <c:ser>
          <c:idx val="0"/>
          <c:order val="0"/>
          <c:tx>
            <c:strRef>
              <c:f>"1. Gang"</c:f>
              <c:strCache>
                <c:ptCount val="1"/>
                <c:pt idx="0">
                  <c:v>1. Gang</c:v>
                </c:pt>
              </c:strCache>
            </c:strRef>
          </c:tx>
          <c:spPr>
            <a:solidFill>
              <a:srgbClr val="0000ff"/>
            </a:solidFill>
            <a:ln w="25200">
              <a:solidFill>
                <a:srgbClr val="0000ff"/>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'Getriebe- u. Zugkraftdiagramm'!$L$114:$M$114</c:f>
              <c:numCache>
                <c:formatCode>General</c:formatCode>
                <c:ptCount val="2"/>
                <c:pt idx="0">
                  <c:v>9.13156835998952</c:v>
                </c:pt>
                <c:pt idx="1">
                  <c:v>59.3551943399319</c:v>
                </c:pt>
              </c:numCache>
            </c:numRef>
          </c:xVal>
          <c:yVal>
            <c:numRef>
              <c:f>'Getriebe- u. Zugkraftdiagramm'!$J$114:$K$114</c:f>
              <c:numCache>
                <c:formatCode>General</c:formatCode>
                <c:ptCount val="2"/>
                <c:pt idx="0">
                  <c:v>1000</c:v>
                </c:pt>
                <c:pt idx="1">
                  <c:v>6500</c:v>
                </c:pt>
              </c:numCache>
            </c:numRef>
          </c:yVal>
          <c:smooth val="1"/>
        </c:ser>
        <c:ser>
          <c:idx val="1"/>
          <c:order val="1"/>
          <c:tx>
            <c:strRef>
              <c:f>"2. Gang"</c:f>
              <c:strCache>
                <c:ptCount val="1"/>
                <c:pt idx="0">
                  <c:v>2. Gang</c:v>
                </c:pt>
              </c:strCache>
            </c:strRef>
          </c:tx>
          <c:spPr>
            <a:solidFill>
              <a:srgbClr val="0000ff"/>
            </a:solidFill>
            <a:ln w="25200">
              <a:solidFill>
                <a:srgbClr val="0000ff"/>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'Getriebe- u. Zugkraftdiagramm'!$L$115:$M$115</c:f>
              <c:numCache>
                <c:formatCode>General</c:formatCode>
                <c:ptCount val="2"/>
                <c:pt idx="0">
                  <c:v>15.7628263356962</c:v>
                </c:pt>
                <c:pt idx="1">
                  <c:v>102.458371182025</c:v>
                </c:pt>
              </c:numCache>
            </c:numRef>
          </c:xVal>
          <c:yVal>
            <c:numRef>
              <c:f>'Getriebe- u. Zugkraftdiagramm'!$J$115:$K$115</c:f>
              <c:numCache>
                <c:formatCode>General</c:formatCode>
                <c:ptCount val="2"/>
                <c:pt idx="0">
                  <c:v>1000</c:v>
                </c:pt>
                <c:pt idx="1">
                  <c:v>6500</c:v>
                </c:pt>
              </c:numCache>
            </c:numRef>
          </c:yVal>
          <c:smooth val="1"/>
        </c:ser>
        <c:ser>
          <c:idx val="2"/>
          <c:order val="2"/>
          <c:tx>
            <c:strRef>
              <c:f>"3. Gang"</c:f>
              <c:strCache>
                <c:ptCount val="1"/>
                <c:pt idx="0">
                  <c:v>3. Gang</c:v>
                </c:pt>
              </c:strCache>
            </c:strRef>
          </c:tx>
          <c:spPr>
            <a:solidFill>
              <a:srgbClr val="0000ff"/>
            </a:solidFill>
            <a:ln w="25200">
              <a:solidFill>
                <a:srgbClr val="0000ff"/>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'Getriebe- u. Zugkraftdiagramm'!$L$116:$M$116</c:f>
              <c:numCache>
                <c:formatCode>General</c:formatCode>
                <c:ptCount val="2"/>
                <c:pt idx="0">
                  <c:v>23.9291098590087</c:v>
                </c:pt>
                <c:pt idx="1">
                  <c:v>155.539214083557</c:v>
                </c:pt>
              </c:numCache>
            </c:numRef>
          </c:xVal>
          <c:yVal>
            <c:numRef>
              <c:f>'Getriebe- u. Zugkraftdiagramm'!$J$116:$K$116</c:f>
              <c:numCache>
                <c:formatCode>General</c:formatCode>
                <c:ptCount val="2"/>
                <c:pt idx="0">
                  <c:v>1000</c:v>
                </c:pt>
                <c:pt idx="1">
                  <c:v>6500</c:v>
                </c:pt>
              </c:numCache>
            </c:numRef>
          </c:yVal>
          <c:smooth val="1"/>
        </c:ser>
        <c:ser>
          <c:idx val="3"/>
          <c:order val="3"/>
          <c:tx>
            <c:strRef>
              <c:f>"4. Gang"</c:f>
              <c:strCache>
                <c:ptCount val="1"/>
                <c:pt idx="0">
                  <c:v>4. Gang</c:v>
                </c:pt>
              </c:strCache>
            </c:strRef>
          </c:tx>
          <c:spPr>
            <a:solidFill>
              <a:srgbClr val="0000ff"/>
            </a:solidFill>
            <a:ln w="25200">
              <a:solidFill>
                <a:srgbClr val="0000ff"/>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'Getriebe- u. Zugkraftdiagramm'!$L$117:$M$117</c:f>
              <c:numCache>
                <c:formatCode>General</c:formatCode>
                <c:ptCount val="2"/>
                <c:pt idx="0">
                  <c:v>32.2945710292312</c:v>
                </c:pt>
                <c:pt idx="1">
                  <c:v>209.914711690003</c:v>
                </c:pt>
              </c:numCache>
            </c:numRef>
          </c:xVal>
          <c:yVal>
            <c:numRef>
              <c:f>'Getriebe- u. Zugkraftdiagramm'!$J$117:$K$117</c:f>
              <c:numCache>
                <c:formatCode>General</c:formatCode>
                <c:ptCount val="2"/>
                <c:pt idx="0">
                  <c:v>1000</c:v>
                </c:pt>
                <c:pt idx="1">
                  <c:v>6500</c:v>
                </c:pt>
              </c:numCache>
            </c:numRef>
          </c:yVal>
          <c:smooth val="1"/>
        </c:ser>
        <c:ser>
          <c:idx val="4"/>
          <c:order val="4"/>
          <c:tx>
            <c:strRef>
              <c:f>"6. Gang"</c:f>
              <c:strCache>
                <c:ptCount val="1"/>
                <c:pt idx="0">
                  <c:v>6. Gang</c:v>
                </c:pt>
              </c:strCache>
            </c:strRef>
          </c:tx>
          <c:spPr>
            <a:solidFill>
              <a:srgbClr val="0000ff"/>
            </a:solidFill>
            <a:ln w="25200">
              <a:solidFill>
                <a:srgbClr val="0000ff"/>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'Getriebe- u. Zugkraftdiagramm'!$L$119:$M$119</c:f>
              <c:numCache>
                <c:formatCode>General</c:formatCode>
                <c:ptCount val="2"/>
                <c:pt idx="0">
                  <c:v>46.7321439599464</c:v>
                </c:pt>
                <c:pt idx="1">
                  <c:v>303.758935739652</c:v>
                </c:pt>
              </c:numCache>
            </c:numRef>
          </c:xVal>
          <c:yVal>
            <c:numRef>
              <c:f>'Getriebe- u. Zugkraftdiagramm'!$J$119:$K$119</c:f>
              <c:numCache>
                <c:formatCode>General</c:formatCode>
                <c:ptCount val="2"/>
                <c:pt idx="0">
                  <c:v>1000</c:v>
                </c:pt>
                <c:pt idx="1">
                  <c:v>6500</c:v>
                </c:pt>
              </c:numCache>
            </c:numRef>
          </c:yVal>
          <c:smooth val="1"/>
        </c:ser>
        <c:ser>
          <c:idx val="5"/>
          <c:order val="5"/>
          <c:tx>
            <c:strRef>
              <c:f>"7. Gang"</c:f>
              <c:strCache>
                <c:ptCount val="1"/>
                <c:pt idx="0">
                  <c:v>7. Gang</c:v>
                </c:pt>
              </c:strCache>
            </c:strRef>
          </c:tx>
          <c:spPr>
            <a:solidFill>
              <a:srgbClr val="0000ff"/>
            </a:solidFill>
            <a:ln w="25200">
              <a:solidFill>
                <a:srgbClr val="0000ff"/>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'Getriebe- u. Zugkraftdiagramm'!$L$120:$M$120</c:f>
              <c:numCache>
                <c:formatCode>General</c:formatCode>
                <c:ptCount val="2"/>
              </c:numCache>
            </c:numRef>
          </c:xVal>
          <c:yVal>
            <c:numRef>
              <c:f>'Getriebe- u. Zugkraftdiagramm'!$J$120:$K$120</c:f>
              <c:numCache>
                <c:formatCode>General</c:formatCode>
                <c:ptCount val="2"/>
              </c:numCache>
            </c:numRef>
          </c:yVal>
          <c:smooth val="1"/>
        </c:ser>
        <c:ser>
          <c:idx val="6"/>
          <c:order val="6"/>
          <c:tx>
            <c:strRef>
              <c:f>"Opt Schalt 1."</c:f>
              <c:strCache>
                <c:ptCount val="1"/>
                <c:pt idx="0">
                  <c:v>Opt Schalt 1.</c:v>
                </c:pt>
              </c:strCache>
            </c:strRef>
          </c:tx>
          <c:spPr>
            <a:solidFill>
              <a:srgbClr val="00ff00"/>
            </a:solidFill>
            <a:ln w="12600">
              <a:solidFill>
                <a:srgbClr val="00ff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Zugkraftdiagramm'!$H$115,'Getriebe- u. Zugkraftdiagramm'!$I$114</c:f>
              <c:numCache>
                <c:formatCode>0</c:formatCode>
                <c:ptCount val="2"/>
                <c:pt idx="0">
                  <c:v>59.3551943399319</c:v>
                </c:pt>
                <c:pt idx="1">
                  <c:v>59.3551943399319</c:v>
                </c:pt>
              </c:numCache>
            </c:numRef>
          </c:xVal>
          <c:yVal>
            <c:numRef>
              <c:f>'Getriebe- u. Zugkraftdiagramm'!$G$114,'Getriebe- u. Zugkraftdiagramm'!$F$115</c:f>
              <c:numCache>
                <c:formatCode>0</c:formatCode>
                <c:ptCount val="2"/>
                <c:pt idx="0">
                  <c:v>6500</c:v>
                </c:pt>
                <c:pt idx="1">
                  <c:v>3765.51724137931</c:v>
                </c:pt>
              </c:numCache>
            </c:numRef>
          </c:yVal>
          <c:smooth val="1"/>
        </c:ser>
        <c:ser>
          <c:idx val="7"/>
          <c:order val="7"/>
          <c:tx>
            <c:strRef>
              <c:f>"Opt Schalt 2."</c:f>
              <c:strCache>
                <c:ptCount val="1"/>
                <c:pt idx="0">
                  <c:v>Opt Schalt 2.</c:v>
                </c:pt>
              </c:strCache>
            </c:strRef>
          </c:tx>
          <c:spPr>
            <a:solidFill>
              <a:srgbClr val="00ff00"/>
            </a:solidFill>
            <a:ln w="12600">
              <a:solidFill>
                <a:srgbClr val="00ff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Zugkraftdiagramm'!$H$116,'Getriebe- u. Zugkraftdiagramm'!$I$115</c:f>
              <c:numCache>
                <c:formatCode>0</c:formatCode>
                <c:ptCount val="2"/>
                <c:pt idx="0">
                  <c:v>102.458371182025</c:v>
                </c:pt>
                <c:pt idx="1">
                  <c:v>102.458371182025</c:v>
                </c:pt>
              </c:numCache>
            </c:numRef>
          </c:xVal>
          <c:yVal>
            <c:numRef>
              <c:f>'Getriebe- u. Zugkraftdiagramm'!$F$116,'Getriebe- u. Zugkraftdiagramm'!$G$115</c:f>
              <c:numCache>
                <c:formatCode>0</c:formatCode>
                <c:ptCount val="2"/>
                <c:pt idx="0">
                  <c:v>4281.74603174603</c:v>
                </c:pt>
                <c:pt idx="1">
                  <c:v>6500</c:v>
                </c:pt>
              </c:numCache>
            </c:numRef>
          </c:yVal>
          <c:smooth val="1"/>
        </c:ser>
        <c:ser>
          <c:idx val="8"/>
          <c:order val="8"/>
          <c:tx>
            <c:strRef>
              <c:f>"Opt Schalt 3."</c:f>
              <c:strCache>
                <c:ptCount val="1"/>
                <c:pt idx="0">
                  <c:v>Opt Schalt 3.</c:v>
                </c:pt>
              </c:strCache>
            </c:strRef>
          </c:tx>
          <c:spPr>
            <a:solidFill>
              <a:srgbClr val="00ff00"/>
            </a:solidFill>
            <a:ln w="12600">
              <a:solidFill>
                <a:srgbClr val="00ff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Zugkraftdiagramm'!$H$117,'Getriebe- u. Zugkraftdiagramm'!$I$116</c:f>
              <c:numCache>
                <c:formatCode>0</c:formatCode>
                <c:ptCount val="2"/>
                <c:pt idx="0">
                  <c:v>155.539214083557</c:v>
                </c:pt>
                <c:pt idx="1">
                  <c:v>155.539214083557</c:v>
                </c:pt>
              </c:numCache>
            </c:numRef>
          </c:xVal>
          <c:yVal>
            <c:numRef>
              <c:f>'Getriebe- u. Zugkraftdiagramm'!$F$117,'Getriebe- u. Zugkraftdiagramm'!$G$116</c:f>
              <c:numCache>
                <c:formatCode>0</c:formatCode>
                <c:ptCount val="2"/>
                <c:pt idx="0">
                  <c:v>4816.26506024096</c:v>
                </c:pt>
                <c:pt idx="1">
                  <c:v>6500</c:v>
                </c:pt>
              </c:numCache>
            </c:numRef>
          </c:yVal>
          <c:smooth val="1"/>
        </c:ser>
        <c:ser>
          <c:idx val="9"/>
          <c:order val="9"/>
          <c:tx>
            <c:strRef>
              <c:f>"Opt Schalt 4."</c:f>
              <c:strCache>
                <c:ptCount val="1"/>
                <c:pt idx="0">
                  <c:v>Opt Schalt 4.</c:v>
                </c:pt>
              </c:strCache>
            </c:strRef>
          </c:tx>
          <c:spPr>
            <a:solidFill>
              <a:srgbClr val="00ff00"/>
            </a:solidFill>
            <a:ln w="12600">
              <a:solidFill>
                <a:srgbClr val="00ff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Zugkraftdiagramm'!$H$118,'Getriebe- u. Zugkraftdiagramm'!$I$117</c:f>
              <c:numCache>
                <c:formatCode>0</c:formatCode>
                <c:ptCount val="2"/>
                <c:pt idx="0">
                  <c:v>209.914711690003</c:v>
                </c:pt>
                <c:pt idx="1">
                  <c:v>209.914711690003</c:v>
                </c:pt>
              </c:numCache>
            </c:numRef>
          </c:xVal>
          <c:yVal>
            <c:numRef>
              <c:f>'Getriebe- u. Zugkraftdiagramm'!$F$118,'Getriebe- u. Zugkraftdiagramm'!$G$117</c:f>
              <c:numCache>
                <c:formatCode>0</c:formatCode>
                <c:ptCount val="2"/>
                <c:pt idx="0">
                  <c:v>5284.55284552846</c:v>
                </c:pt>
                <c:pt idx="1">
                  <c:v>6500</c:v>
                </c:pt>
              </c:numCache>
            </c:numRef>
          </c:yVal>
          <c:smooth val="1"/>
        </c:ser>
        <c:ser>
          <c:idx val="10"/>
          <c:order val="10"/>
          <c:tx>
            <c:strRef>
              <c:f>"Opt Schalt 5."</c:f>
              <c:strCache>
                <c:ptCount val="1"/>
                <c:pt idx="0">
                  <c:v>Opt Schalt 5.</c:v>
                </c:pt>
              </c:strCache>
            </c:strRef>
          </c:tx>
          <c:spPr>
            <a:solidFill>
              <a:srgbClr val="00ff00"/>
            </a:solidFill>
            <a:ln w="12600">
              <a:solidFill>
                <a:srgbClr val="00ff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Zugkraftdiagramm'!$H$119,'Getriebe- u. Zugkraftdiagramm'!$I$118</c:f>
              <c:numCache>
                <c:formatCode>0</c:formatCode>
                <c:ptCount val="2"/>
                <c:pt idx="0">
                  <c:v>250</c:v>
                </c:pt>
                <c:pt idx="1">
                  <c:v>250</c:v>
                </c:pt>
              </c:numCache>
            </c:numRef>
          </c:xVal>
          <c:yVal>
            <c:numRef>
              <c:f>'Getriebe- u. Zugkraftdiagramm'!$F$119,'Getriebe- u. Zugkraftdiagramm'!$G$118</c:f>
              <c:numCache>
                <c:formatCode>0</c:formatCode>
                <c:ptCount val="2"/>
                <c:pt idx="0">
                  <c:v>5349.63686267577</c:v>
                </c:pt>
                <c:pt idx="1">
                  <c:v>6293.69042667738</c:v>
                </c:pt>
              </c:numCache>
            </c:numRef>
          </c:yVal>
          <c:smooth val="1"/>
        </c:ser>
        <c:ser>
          <c:idx val="11"/>
          <c:order val="11"/>
          <c:tx>
            <c:strRef>
              <c:f>"Opt Schalt 6."</c:f>
              <c:strCache>
                <c:ptCount val="1"/>
                <c:pt idx="0">
                  <c:v>Opt Schalt 6.</c:v>
                </c:pt>
              </c:strCache>
            </c:strRef>
          </c:tx>
          <c:spPr>
            <a:solidFill>
              <a:srgbClr val="00ff00"/>
            </a:solidFill>
            <a:ln w="12600">
              <a:solidFill>
                <a:srgbClr val="00ff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Zugkraftdiagramm'!$H$120,'Getriebe- u. Zugkraftdiagramm'!$I$119</c:f>
              <c:numCache>
                <c:formatCode>0</c:formatCode>
                <c:ptCount val="2"/>
                <c:pt idx="0">
                  <c:v>250</c:v>
                </c:pt>
                <c:pt idx="1">
                  <c:v>250</c:v>
                </c:pt>
              </c:numCache>
            </c:numRef>
          </c:xVal>
          <c:yVal>
            <c:numRef>
              <c:f>'Getriebe- u. Zugkraftdiagramm'!$F$120,'Getriebe- u. Zugkraftdiagramm'!$G$119</c:f>
              <c:numCache>
                <c:formatCode>0</c:formatCode>
                <c:ptCount val="2"/>
                <c:pt idx="1">
                  <c:v>5349.63686267577</c:v>
                </c:pt>
              </c:numCache>
            </c:numRef>
          </c:yVal>
          <c:smooth val="1"/>
        </c:ser>
        <c:ser>
          <c:idx val="12"/>
          <c:order val="12"/>
          <c:tx>
            <c:strRef>
              <c:f>"Opt Schalt 7."</c:f>
              <c:strCache>
                <c:ptCount val="1"/>
                <c:pt idx="0">
                  <c:v>Opt Schalt 7.</c:v>
                </c:pt>
              </c:strCache>
            </c:strRef>
          </c:tx>
          <c:spPr>
            <a:solidFill>
              <a:srgbClr val="00ff00"/>
            </a:solidFill>
            <a:ln w="12600">
              <a:solidFill>
                <a:srgbClr val="00ff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Zugkraftdiagramm'!$I$120,'Getriebe- u. Zugkraftdiagramm'!$I$120</c:f>
              <c:numCache>
                <c:formatCode>General</c:formatCode>
                <c:ptCount val="2"/>
              </c:numCache>
            </c:numRef>
          </c:xVal>
          <c:yVal>
            <c:numRef>
              <c:f>'Getriebe- u. Zugkraftdiagramm'!$G$120,'Getriebe- u. Zugkraftdiagramm'!$F$114</c:f>
              <c:numCache>
                <c:formatCode>0</c:formatCode>
                <c:ptCount val="2"/>
                <c:pt idx="1">
                  <c:v>0</c:v>
                </c:pt>
              </c:numCache>
            </c:numRef>
          </c:yVal>
          <c:smooth val="1"/>
        </c:ser>
        <c:ser>
          <c:idx val="13"/>
          <c:order val="13"/>
          <c:tx>
            <c:strRef>
              <c:f>"Schaltpunkt 1-2"</c:f>
              <c:strCache>
                <c:ptCount val="1"/>
                <c:pt idx="0">
                  <c:v>Schaltpunkt 1-2</c:v>
                </c:pt>
              </c:strCache>
            </c:strRef>
          </c:tx>
          <c:spPr>
            <a:solidFill>
              <a:srgbClr val="ff0000"/>
            </a:solidFill>
            <a:ln w="12600">
              <a:solidFill>
                <a:srgbClr val="ff00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Zugkraftdiagramm'!$E$114,'Getriebe- u. Zugkraftdiagramm'!$D$115</c:f>
              <c:numCache>
                <c:formatCode>0</c:formatCode>
                <c:ptCount val="2"/>
                <c:pt idx="0">
                  <c:v>59.3551943399319</c:v>
                </c:pt>
                <c:pt idx="1">
                  <c:v>59.3551943399319</c:v>
                </c:pt>
              </c:numCache>
            </c:numRef>
          </c:xVal>
          <c:yVal>
            <c:numRef>
              <c:f>'Getriebe- u. Zugkraftdiagramm'!$B$115,'Getriebe- u. Zugkraftdiagramm'!$C$114</c:f>
              <c:numCache>
                <c:formatCode>0</c:formatCode>
                <c:ptCount val="2"/>
                <c:pt idx="0">
                  <c:v>3765.51724137931</c:v>
                </c:pt>
                <c:pt idx="1">
                  <c:v>6500</c:v>
                </c:pt>
              </c:numCache>
            </c:numRef>
          </c:yVal>
          <c:smooth val="1"/>
        </c:ser>
        <c:ser>
          <c:idx val="14"/>
          <c:order val="14"/>
          <c:tx>
            <c:strRef>
              <c:f>"Schaltpunkt 2-3"</c:f>
              <c:strCache>
                <c:ptCount val="1"/>
                <c:pt idx="0">
                  <c:v>Schaltpunkt 2-3</c:v>
                </c:pt>
              </c:strCache>
            </c:strRef>
          </c:tx>
          <c:spPr>
            <a:solidFill>
              <a:srgbClr val="ff0000"/>
            </a:solidFill>
            <a:ln w="12600">
              <a:solidFill>
                <a:srgbClr val="ff00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Zugkraftdiagramm'!$E$115,'Getriebe- u. Zugkraftdiagramm'!$E$115</c:f>
              <c:numCache>
                <c:formatCode>0</c:formatCode>
                <c:ptCount val="2"/>
                <c:pt idx="0">
                  <c:v>102.458371182025</c:v>
                </c:pt>
                <c:pt idx="1">
                  <c:v>102.458371182025</c:v>
                </c:pt>
              </c:numCache>
            </c:numRef>
          </c:xVal>
          <c:yVal>
            <c:numRef>
              <c:f>'Getriebe- u. Zugkraftdiagramm'!$C$115,'Getriebe- u. Zugkraftdiagramm'!$B$116</c:f>
              <c:numCache>
                <c:formatCode>0</c:formatCode>
                <c:ptCount val="2"/>
                <c:pt idx="0">
                  <c:v>6500</c:v>
                </c:pt>
                <c:pt idx="1">
                  <c:v>4281.74603174603</c:v>
                </c:pt>
              </c:numCache>
            </c:numRef>
          </c:yVal>
          <c:smooth val="1"/>
        </c:ser>
        <c:ser>
          <c:idx val="15"/>
          <c:order val="15"/>
          <c:tx>
            <c:strRef>
              <c:f>"Schaltpunkt 3-4"</c:f>
              <c:strCache>
                <c:ptCount val="1"/>
                <c:pt idx="0">
                  <c:v>Schaltpunkt 3-4</c:v>
                </c:pt>
              </c:strCache>
            </c:strRef>
          </c:tx>
          <c:spPr>
            <a:solidFill>
              <a:srgbClr val="ff0000"/>
            </a:solidFill>
            <a:ln w="12600">
              <a:solidFill>
                <a:srgbClr val="ff00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Zugkraftdiagramm'!$E$116,'Getriebe- u. Zugkraftdiagramm'!$D$117</c:f>
              <c:numCache>
                <c:formatCode>0</c:formatCode>
                <c:ptCount val="2"/>
                <c:pt idx="0">
                  <c:v>155.539214083557</c:v>
                </c:pt>
                <c:pt idx="1">
                  <c:v>155.539214083557</c:v>
                </c:pt>
              </c:numCache>
            </c:numRef>
          </c:xVal>
          <c:yVal>
            <c:numRef>
              <c:f>'Getriebe- u. Zugkraftdiagramm'!$C$116,'Getriebe- u. Zugkraftdiagramm'!$B$117</c:f>
              <c:numCache>
                <c:formatCode>0</c:formatCode>
                <c:ptCount val="2"/>
                <c:pt idx="0">
                  <c:v>6500</c:v>
                </c:pt>
                <c:pt idx="1">
                  <c:v>4816.26506024096</c:v>
                </c:pt>
              </c:numCache>
            </c:numRef>
          </c:yVal>
          <c:smooth val="1"/>
        </c:ser>
        <c:ser>
          <c:idx val="16"/>
          <c:order val="16"/>
          <c:tx>
            <c:strRef>
              <c:f>"Schaltpunkt 4-5"</c:f>
              <c:strCache>
                <c:ptCount val="1"/>
                <c:pt idx="0">
                  <c:v>Schaltpunkt 4-5</c:v>
                </c:pt>
              </c:strCache>
            </c:strRef>
          </c:tx>
          <c:spPr>
            <a:solidFill>
              <a:srgbClr val="ff0000"/>
            </a:solidFill>
            <a:ln w="12600">
              <a:solidFill>
                <a:srgbClr val="ff00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Zugkraftdiagramm'!$E$117,'Getriebe- u. Zugkraftdiagramm'!$D$118</c:f>
              <c:numCache>
                <c:formatCode>0</c:formatCode>
                <c:ptCount val="2"/>
                <c:pt idx="0">
                  <c:v>209.914711690003</c:v>
                </c:pt>
                <c:pt idx="1">
                  <c:v>209.914711690003</c:v>
                </c:pt>
              </c:numCache>
            </c:numRef>
          </c:xVal>
          <c:yVal>
            <c:numRef>
              <c:f>'Getriebe- u. Zugkraftdiagramm'!$C$117,'Getriebe- u. Zugkraftdiagramm'!$B$118</c:f>
              <c:numCache>
                <c:formatCode>0</c:formatCode>
                <c:ptCount val="2"/>
                <c:pt idx="0">
                  <c:v>6500</c:v>
                </c:pt>
                <c:pt idx="1">
                  <c:v>5284.55284552846</c:v>
                </c:pt>
              </c:numCache>
            </c:numRef>
          </c:yVal>
          <c:smooth val="1"/>
        </c:ser>
        <c:ser>
          <c:idx val="17"/>
          <c:order val="17"/>
          <c:tx>
            <c:strRef>
              <c:f>"Schaltpunkt 5-6"</c:f>
              <c:strCache>
                <c:ptCount val="1"/>
                <c:pt idx="0">
                  <c:v>Schaltpunkt 5-6</c:v>
                </c:pt>
              </c:strCache>
            </c:strRef>
          </c:tx>
          <c:spPr>
            <a:solidFill>
              <a:srgbClr val="ff0000"/>
            </a:solidFill>
            <a:ln w="12600">
              <a:solidFill>
                <a:srgbClr val="ff00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Zugkraftdiagramm'!$E$118,'Getriebe- u. Zugkraftdiagramm'!$D$119</c:f>
              <c:numCache>
                <c:formatCode>0</c:formatCode>
                <c:ptCount val="2"/>
                <c:pt idx="0">
                  <c:v>258.195095378704</c:v>
                </c:pt>
                <c:pt idx="1">
                  <c:v>258.195095378704</c:v>
                </c:pt>
              </c:numCache>
            </c:numRef>
          </c:xVal>
          <c:yVal>
            <c:numRef>
              <c:f>'Getriebe- u. Zugkraftdiagramm'!$C$118,'Getriebe- u. Zugkraftdiagramm'!$B$119</c:f>
              <c:numCache>
                <c:formatCode>0</c:formatCode>
                <c:ptCount val="2"/>
                <c:pt idx="0">
                  <c:v>6500</c:v>
                </c:pt>
                <c:pt idx="1">
                  <c:v>5525</c:v>
                </c:pt>
              </c:numCache>
            </c:numRef>
          </c:yVal>
          <c:smooth val="1"/>
        </c:ser>
        <c:ser>
          <c:idx val="18"/>
          <c:order val="18"/>
          <c:tx>
            <c:strRef>
              <c:f>"Schaltpunkt 6-7"</c:f>
              <c:strCache>
                <c:ptCount val="1"/>
                <c:pt idx="0">
                  <c:v>Schaltpunkt 6-7</c:v>
                </c:pt>
              </c:strCache>
            </c:strRef>
          </c:tx>
          <c:spPr>
            <a:solidFill>
              <a:srgbClr val="ff0000"/>
            </a:solidFill>
            <a:ln w="12600">
              <a:solidFill>
                <a:srgbClr val="ff00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Zugkraftdiagramm'!$E$119,'Getriebe- u. Zugkraftdiagramm'!$D$120</c:f>
              <c:numCache>
                <c:formatCode>0</c:formatCode>
                <c:ptCount val="2"/>
                <c:pt idx="0">
                  <c:v>303.758935739652</c:v>
                </c:pt>
                <c:pt idx="1">
                  <c:v>303.758935739652</c:v>
                </c:pt>
              </c:numCache>
            </c:numRef>
          </c:xVal>
          <c:yVal>
            <c:numRef>
              <c:f>'Getriebe- u. Zugkraftdiagramm'!$C$119,'Getriebe- u. Zugkraftdiagramm'!$B$120</c:f>
              <c:numCache>
                <c:formatCode>0</c:formatCode>
                <c:ptCount val="2"/>
                <c:pt idx="0">
                  <c:v>6500</c:v>
                </c:pt>
              </c:numCache>
            </c:numRef>
          </c:yVal>
          <c:smooth val="1"/>
        </c:ser>
        <c:axId val="73532750"/>
        <c:axId val="20033044"/>
      </c:scatterChart>
      <c:scatterChart>
        <c:scatterStyle val="line"/>
        <c:varyColors val="0"/>
        <c:ser>
          <c:idx val="19"/>
          <c:order val="19"/>
          <c:tx>
            <c:strRef>
              <c:f>"5. Gang"</c:f>
              <c:strCache>
                <c:ptCount val="1"/>
                <c:pt idx="0">
                  <c:v>5. Gang</c:v>
                </c:pt>
              </c:strCache>
            </c:strRef>
          </c:tx>
          <c:spPr>
            <a:solidFill>
              <a:srgbClr val="0000ff"/>
            </a:solidFill>
            <a:ln w="25200">
              <a:solidFill>
                <a:srgbClr val="0000ff"/>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'Getriebe- u. Zugkraftdiagramm'!$L$118:$M$118</c:f>
              <c:numCache>
                <c:formatCode>General</c:formatCode>
                <c:ptCount val="2"/>
                <c:pt idx="0">
                  <c:v>39.7223223659544</c:v>
                </c:pt>
                <c:pt idx="1">
                  <c:v>258.195095378704</c:v>
                </c:pt>
              </c:numCache>
            </c:numRef>
          </c:xVal>
          <c:yVal>
            <c:numRef>
              <c:f>'Getriebe- u. Zugkraftdiagramm'!$J$118:$K$118</c:f>
              <c:numCache>
                <c:formatCode>General</c:formatCode>
                <c:ptCount val="2"/>
                <c:pt idx="0">
                  <c:v>1000</c:v>
                </c:pt>
                <c:pt idx="1">
                  <c:v>6500</c:v>
                </c:pt>
              </c:numCache>
            </c:numRef>
          </c:yVal>
          <c:smooth val="1"/>
        </c:ser>
        <c:axId val="72732709"/>
        <c:axId val="13351832"/>
      </c:scatterChart>
      <c:valAx>
        <c:axId val="73532750"/>
        <c:scaling>
          <c:orientation val="minMax"/>
          <c:max val="320"/>
          <c:min val="0"/>
        </c:scaling>
        <c:delete val="0"/>
        <c:axPos val="b"/>
        <c:majorGridlines>
          <c:spPr>
            <a:ln w="25200">
              <a:solidFill>
                <a:srgbClr val="000000"/>
              </a:solidFill>
              <a:round/>
            </a:ln>
          </c:spPr>
        </c:majorGridlines>
        <c:minorGridlines>
          <c:spPr>
            <a:ln w="0">
              <a:solidFill>
                <a:srgbClr val="000000"/>
              </a:solidFill>
            </a:ln>
          </c:spPr>
        </c:minorGridlines>
        <c:title>
          <c:tx>
            <c:rich>
              <a:bodyPr rot="0"/>
              <a:lstStyle/>
              <a:p>
                <a:pPr>
                  <a:defRPr b="0" sz="1300" strike="noStrike" u="none">
                    <a:uFillTx/>
                    <a:latin typeface="Arial"/>
                  </a:defRPr>
                </a:pPr>
                <a:r>
                  <a:rPr b="1" sz="1100" strike="noStrike" u="sng">
                    <a:solidFill>
                      <a:srgbClr val="000000"/>
                    </a:solidFill>
                    <a:uFillTx/>
                    <a:latin typeface="Arial"/>
                    <a:ea typeface="DejaVu Sans"/>
                  </a:rPr>
                  <a:t>   v     </a:t>
                </a:r>
              </a:p>
              <a:p>
                <a:pPr>
                  <a:defRPr b="0" sz="1300" strike="noStrike" u="none">
                    <a:uFillTx/>
                    <a:latin typeface="Arial"/>
                  </a:defRPr>
                </a:pPr>
                <a:r>
                  <a:rPr b="0" sz="1000" strike="noStrike" u="none">
                    <a:solidFill>
                      <a:srgbClr val="000000"/>
                    </a:solidFill>
                    <a:uFillTx/>
                    <a:latin typeface="Arial"/>
                    <a:ea typeface="DejaVu Sans"/>
                  </a:rPr>
                  <a:t>km/h</a:t>
                </a:r>
              </a:p>
            </c:rich>
          </c:tx>
          <c:layout>
            <c:manualLayout>
              <c:xMode val="edge"/>
              <c:yMode val="edge"/>
              <c:x val="0.850256358701116"/>
              <c:y val="0.904357818438964"/>
            </c:manualLayout>
          </c:layout>
          <c:overlay val="0"/>
          <c:spPr>
            <a:noFill/>
            <a:ln w="0">
              <a:noFill/>
            </a:ln>
          </c:spPr>
        </c:title>
        <c:numFmt formatCode="0" sourceLinked="0"/>
        <c:majorTickMark val="out"/>
        <c:minorTickMark val="none"/>
        <c:tickLblPos val="nextTo"/>
        <c:spPr>
          <a:ln w="25200">
            <a:solidFill>
              <a:srgbClr val="000000"/>
            </a:solidFill>
            <a:round/>
          </a:ln>
        </c:spPr>
        <c:txPr>
          <a:bodyPr/>
          <a:lstStyle/>
          <a:p>
            <a:pPr>
              <a:defRPr b="0" sz="1100" strike="noStrike" u="none">
                <a:solidFill>
                  <a:srgbClr val="000000"/>
                </a:solidFill>
                <a:uFillTx/>
                <a:latin typeface="Arial"/>
                <a:ea typeface="DejaVu Sans"/>
              </a:defRPr>
            </a:pPr>
          </a:p>
        </c:txPr>
        <c:crossAx val="20033044"/>
        <c:crossesAt val="0"/>
        <c:crossBetween val="midCat"/>
        <c:majorUnit val="50"/>
      </c:valAx>
      <c:valAx>
        <c:axId val="20033044"/>
        <c:scaling>
          <c:orientation val="minMax"/>
        </c:scaling>
        <c:delete val="0"/>
        <c:axPos val="l"/>
        <c:majorGridlines>
          <c:spPr>
            <a:ln w="25200">
              <a:solidFill>
                <a:srgbClr val="000000"/>
              </a:solidFill>
              <a:round/>
            </a:ln>
          </c:spPr>
        </c:majorGridlines>
        <c:minorGridlines>
          <c:spPr>
            <a:ln w="0">
              <a:solidFill>
                <a:srgbClr val="000000"/>
              </a:solidFill>
            </a:ln>
          </c:spPr>
        </c:minorGridlines>
        <c:title>
          <c:tx>
            <c:rich>
              <a:bodyPr rot="0"/>
              <a:lstStyle/>
              <a:p>
                <a:pPr>
                  <a:defRPr b="0" sz="1300" strike="noStrike" u="none">
                    <a:uFillTx/>
                    <a:latin typeface="Arial"/>
                  </a:defRPr>
                </a:pPr>
                <a:r>
                  <a:rPr b="1" sz="1100" strike="noStrike" u="sng">
                    <a:solidFill>
                      <a:srgbClr val="000000"/>
                    </a:solidFill>
                    <a:uFillTx/>
                    <a:latin typeface="Arial"/>
                    <a:ea typeface="DejaVu Sans"/>
                  </a:rPr>
                  <a:t>  n   </a:t>
                </a:r>
              </a:p>
              <a:p>
                <a:pPr>
                  <a:defRPr b="0" sz="1300" strike="noStrike" u="none">
                    <a:uFillTx/>
                    <a:latin typeface="Arial"/>
                  </a:defRPr>
                </a:pPr>
                <a:r>
                  <a:rPr b="0" sz="1000" strike="noStrike" u="none">
                    <a:solidFill>
                      <a:srgbClr val="000000"/>
                    </a:solidFill>
                    <a:uFillTx/>
                    <a:latin typeface="Arial"/>
                    <a:ea typeface="DejaVu Sans"/>
                  </a:rPr>
                  <a:t>min</a:t>
                </a:r>
                <a:r>
                  <a:rPr b="0" sz="1000" strike="noStrike" u="none" baseline="33000">
                    <a:solidFill>
                      <a:srgbClr val="000000"/>
                    </a:solidFill>
                    <a:uFillTx/>
                    <a:latin typeface="Arial"/>
                    <a:ea typeface="DejaVu Sans"/>
                  </a:rPr>
                  <a:t>-1</a:t>
                </a:r>
              </a:p>
            </c:rich>
          </c:tx>
          <c:layout>
            <c:manualLayout>
              <c:xMode val="edge"/>
              <c:yMode val="edge"/>
              <c:x val="0.0362923494520961"/>
              <c:y val="0.00901617608061522"/>
            </c:manualLayout>
          </c:layout>
          <c:overlay val="0"/>
          <c:spPr>
            <a:noFill/>
            <a:ln w="0">
              <a:noFill/>
            </a:ln>
          </c:spPr>
        </c:title>
        <c:numFmt formatCode="0" sourceLinked="0"/>
        <c:majorTickMark val="out"/>
        <c:minorTickMark val="none"/>
        <c:tickLblPos val="nextTo"/>
        <c:spPr>
          <a:ln w="25200">
            <a:solidFill>
              <a:srgbClr val="000000"/>
            </a:solidFill>
            <a:round/>
          </a:ln>
        </c:spPr>
        <c:txPr>
          <a:bodyPr/>
          <a:lstStyle/>
          <a:p>
            <a:pPr>
              <a:defRPr b="0" sz="1100" strike="noStrike" u="none">
                <a:solidFill>
                  <a:srgbClr val="000000"/>
                </a:solidFill>
                <a:uFillTx/>
                <a:latin typeface="Arial"/>
                <a:ea typeface="DejaVu Sans"/>
              </a:defRPr>
            </a:pPr>
          </a:p>
        </c:txPr>
        <c:crossAx val="73532750"/>
        <c:crossesAt val="0"/>
        <c:crossBetween val="midCat"/>
      </c:valAx>
      <c:valAx>
        <c:axId val="72732709"/>
        <c:scaling>
          <c:orientation val="minMax"/>
        </c:scaling>
        <c:delete val="1"/>
        <c:axPos val="t"/>
        <c:numFmt formatCode="0" sourceLinked="1"/>
        <c:majorTickMark val="cross"/>
        <c:minorTickMark val="none"/>
        <c:tickLblPos val="nextTo"/>
        <c:spPr>
          <a:ln w="0">
            <a:noFill/>
          </a:ln>
        </c:spPr>
        <c:txPr>
          <a:bodyPr/>
          <a:lstStyle/>
          <a:p>
            <a:pPr>
              <a:defRPr b="0" sz="1950" strike="noStrike" u="none">
                <a:solidFill>
                  <a:srgbClr val="000000"/>
                </a:solidFill>
                <a:uFillTx/>
                <a:latin typeface="Arial"/>
                <a:ea typeface="DejaVu Sans"/>
              </a:defRPr>
            </a:pPr>
          </a:p>
        </c:txPr>
        <c:crossAx val="13351832"/>
        <c:crossBetween val="midCat"/>
      </c:valAx>
      <c:valAx>
        <c:axId val="13351832"/>
        <c:scaling>
          <c:orientation val="minMax"/>
        </c:scaling>
        <c:delete val="1"/>
        <c:axPos val="r"/>
        <c:numFmt formatCode="General" sourceLinked="1"/>
        <c:majorTickMark val="cross"/>
        <c:minorTickMark val="none"/>
        <c:tickLblPos val="nextTo"/>
        <c:spPr>
          <a:ln w="0">
            <a:noFill/>
          </a:ln>
        </c:spPr>
        <c:txPr>
          <a:bodyPr/>
          <a:lstStyle/>
          <a:p>
            <a:pPr>
              <a:defRPr b="0" sz="1950" strike="noStrike" u="none">
                <a:solidFill>
                  <a:srgbClr val="000000"/>
                </a:solidFill>
                <a:uFillTx/>
                <a:latin typeface="Arial"/>
                <a:ea typeface="DejaVu Sans"/>
              </a:defRPr>
            </a:pPr>
          </a:p>
        </c:txPr>
        <c:crossAx val="72732709"/>
        <c:crossBetween val="midCat"/>
      </c:valAx>
      <c:spPr>
        <a:noFill/>
        <a:ln w="25200">
          <a:solidFill>
            <a:srgbClr val="000000"/>
          </a:solidFill>
          <a:round/>
        </a:ln>
      </c:spPr>
    </c:plotArea>
    <c:plotVisOnly val="1"/>
    <c:dispBlanksAs val="gap"/>
  </c:chart>
  <c:spPr>
    <a:noFill/>
    <a:ln w="12600">
      <a:no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ea typeface="DejaVu Sans"/>
              </a:rPr>
              <a:t>Zugkraftdiagramm</a:t>
            </a:r>
          </a:p>
        </c:rich>
      </c:tx>
      <c:layout>
        <c:manualLayout>
          <c:xMode val="edge"/>
          <c:yMode val="edge"/>
          <c:x val="0.435395654573737"/>
          <c:y val="0.0231443994601889"/>
        </c:manualLayout>
      </c:layout>
      <c:overlay val="0"/>
      <c:spPr>
        <a:noFill/>
        <a:ln w="0">
          <a:noFill/>
        </a:ln>
      </c:spPr>
    </c:title>
    <c:autoTitleDeleted val="0"/>
    <c:plotArea>
      <c:layout>
        <c:manualLayout>
          <c:xMode val="edge"/>
          <c:yMode val="edge"/>
          <c:x val="0.0236339003462291"/>
          <c:y val="0.094804318488529"/>
          <c:w val="0.973455767976316"/>
          <c:h val="0.878137651821862"/>
        </c:manualLayout>
      </c:layout>
      <c:scatterChart>
        <c:scatterStyle val="line"/>
        <c:varyColors val="0"/>
        <c:ser>
          <c:idx val="0"/>
          <c:order val="0"/>
          <c:tx>
            <c:strRef>
              <c:f>"1. Gang"</c:f>
              <c:strCache>
                <c:ptCount val="1"/>
                <c:pt idx="0">
                  <c:v>1. Gang</c:v>
                </c:pt>
              </c:strCache>
            </c:strRef>
          </c:tx>
          <c:spPr>
            <a:solidFill>
              <a:srgbClr val="0000ff"/>
            </a:solidFill>
            <a:ln w="25200">
              <a:solidFill>
                <a:srgbClr val="0000ff"/>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'Getriebe- u. Zugkraftdiagramm'!$C$98:$M$98</c:f>
              <c:numCache>
                <c:formatCode>0</c:formatCode>
                <c:ptCount val="11"/>
                <c:pt idx="0">
                  <c:v>5.93551943399319</c:v>
                </c:pt>
                <c:pt idx="1">
                  <c:v>9.13156835998952</c:v>
                </c:pt>
                <c:pt idx="2">
                  <c:v>18.263136719979</c:v>
                </c:pt>
                <c:pt idx="3">
                  <c:v>27.3947050799686</c:v>
                </c:pt>
                <c:pt idx="4">
                  <c:v>31.9604892599633</c:v>
                </c:pt>
                <c:pt idx="5">
                  <c:v>36.5262734399581</c:v>
                </c:pt>
                <c:pt idx="6">
                  <c:v>45.6578417999476</c:v>
                </c:pt>
                <c:pt idx="7">
                  <c:v>53.8762533239382</c:v>
                </c:pt>
                <c:pt idx="8">
                  <c:v>59.3551943399319</c:v>
                </c:pt>
                <c:pt idx="9">
                  <c:v>59.3551943399319</c:v>
                </c:pt>
                <c:pt idx="10">
                  <c:v>59.3551943399319</c:v>
                </c:pt>
              </c:numCache>
            </c:numRef>
          </c:xVal>
          <c:yVal>
            <c:numRef>
              <c:f>'Getriebe- u. Zugkraftdiagramm'!$C$99:$M$99</c:f>
              <c:numCache>
                <c:formatCode>0</c:formatCode>
                <c:ptCount val="11"/>
                <c:pt idx="0">
                  <c:v>6148.4236406241</c:v>
                </c:pt>
                <c:pt idx="1">
                  <c:v>7629.6347904108</c:v>
                </c:pt>
                <c:pt idx="2">
                  <c:v>9809.53044481388</c:v>
                </c:pt>
                <c:pt idx="3">
                  <c:v>11141.6889002824</c:v>
                </c:pt>
                <c:pt idx="4">
                  <c:v>11413.0662534193</c:v>
                </c:pt>
                <c:pt idx="5">
                  <c:v>11399.0376928161</c:v>
                </c:pt>
                <c:pt idx="6">
                  <c:v>11262.7942144159</c:v>
                </c:pt>
                <c:pt idx="7">
                  <c:v>10468.4254589979</c:v>
                </c:pt>
                <c:pt idx="8">
                  <c:v>9222.63546093613</c:v>
                </c:pt>
                <c:pt idx="9">
                  <c:v>9222.63546093613</c:v>
                </c:pt>
                <c:pt idx="10">
                  <c:v>9222.63546093613</c:v>
                </c:pt>
              </c:numCache>
            </c:numRef>
          </c:yVal>
          <c:smooth val="1"/>
        </c:ser>
        <c:ser>
          <c:idx val="1"/>
          <c:order val="1"/>
          <c:tx>
            <c:strRef>
              <c:f>"2. Gang"</c:f>
              <c:strCache>
                <c:ptCount val="1"/>
                <c:pt idx="0">
                  <c:v>2. Gang</c:v>
                </c:pt>
              </c:strCache>
            </c:strRef>
          </c:tx>
          <c:spPr>
            <a:solidFill>
              <a:srgbClr val="0000ff"/>
            </a:solidFill>
            <a:ln w="25200">
              <a:solidFill>
                <a:srgbClr val="0000ff"/>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'Getriebe- u. Zugkraftdiagramm'!$C$100:$M$100</c:f>
              <c:numCache>
                <c:formatCode>0</c:formatCode>
                <c:ptCount val="11"/>
                <c:pt idx="0">
                  <c:v>10.2458371182025</c:v>
                </c:pt>
                <c:pt idx="1">
                  <c:v>15.7628263356962</c:v>
                </c:pt>
                <c:pt idx="2">
                  <c:v>31.5256526713924</c:v>
                </c:pt>
                <c:pt idx="3">
                  <c:v>47.2884790070886</c:v>
                </c:pt>
                <c:pt idx="4">
                  <c:v>55.1698921749367</c:v>
                </c:pt>
                <c:pt idx="5">
                  <c:v>63.0513053427848</c:v>
                </c:pt>
                <c:pt idx="6">
                  <c:v>78.814131678481</c:v>
                </c:pt>
                <c:pt idx="7">
                  <c:v>93.0006753806076</c:v>
                </c:pt>
                <c:pt idx="8">
                  <c:v>102.458371182025</c:v>
                </c:pt>
                <c:pt idx="9">
                  <c:v>102.458371182025</c:v>
                </c:pt>
                <c:pt idx="10">
                  <c:v>102.458371182025</c:v>
                </c:pt>
              </c:numCache>
            </c:numRef>
          </c:xVal>
          <c:yVal>
            <c:numRef>
              <c:f>'Getriebe- u. Zugkraftdiagramm'!$C$101:$M$101</c:f>
              <c:numCache>
                <c:formatCode>0</c:formatCode>
                <c:ptCount val="11"/>
                <c:pt idx="0">
                  <c:v>3561.84541939603</c:v>
                </c:pt>
                <c:pt idx="1">
                  <c:v>4419.92636134143</c:v>
                </c:pt>
                <c:pt idx="2">
                  <c:v>5682.76246458184</c:v>
                </c:pt>
                <c:pt idx="3">
                  <c:v>6454.49563878431</c:v>
                </c:pt>
                <c:pt idx="4">
                  <c:v>6611.70734680842</c:v>
                </c:pt>
                <c:pt idx="5">
                  <c:v>6603.58045652797</c:v>
                </c:pt>
                <c:pt idx="6">
                  <c:v>6524.65320007544</c:v>
                </c:pt>
                <c:pt idx="7">
                  <c:v>6064.46716245394</c:v>
                </c:pt>
                <c:pt idx="8">
                  <c:v>5342.76812909403</c:v>
                </c:pt>
                <c:pt idx="9">
                  <c:v>5342.76812909403</c:v>
                </c:pt>
                <c:pt idx="10">
                  <c:v>5342.76812909403</c:v>
                </c:pt>
              </c:numCache>
            </c:numRef>
          </c:yVal>
          <c:smooth val="1"/>
        </c:ser>
        <c:ser>
          <c:idx val="2"/>
          <c:order val="2"/>
          <c:tx>
            <c:strRef>
              <c:f>"3. Gang"</c:f>
              <c:strCache>
                <c:ptCount val="1"/>
                <c:pt idx="0">
                  <c:v>3. Gang</c:v>
                </c:pt>
              </c:strCache>
            </c:strRef>
          </c:tx>
          <c:spPr>
            <a:solidFill>
              <a:srgbClr val="0000ff"/>
            </a:solidFill>
            <a:ln w="25200">
              <a:solidFill>
                <a:srgbClr val="0000ff"/>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'Getriebe- u. Zugkraftdiagramm'!$C$102:$M$102</c:f>
              <c:numCache>
                <c:formatCode>0</c:formatCode>
                <c:ptCount val="11"/>
                <c:pt idx="0">
                  <c:v>15.5539214083556</c:v>
                </c:pt>
                <c:pt idx="1">
                  <c:v>23.9291098590087</c:v>
                </c:pt>
                <c:pt idx="2">
                  <c:v>47.8582197180174</c:v>
                </c:pt>
                <c:pt idx="3">
                  <c:v>71.7873295770261</c:v>
                </c:pt>
                <c:pt idx="4">
                  <c:v>83.7518845065304</c:v>
                </c:pt>
                <c:pt idx="5">
                  <c:v>95.7164394360348</c:v>
                </c:pt>
                <c:pt idx="6">
                  <c:v>119.645549295043</c:v>
                </c:pt>
                <c:pt idx="7">
                  <c:v>141.181748168151</c:v>
                </c:pt>
                <c:pt idx="8">
                  <c:v>155.539214083557</c:v>
                </c:pt>
                <c:pt idx="9">
                  <c:v>155.539214083557</c:v>
                </c:pt>
                <c:pt idx="10">
                  <c:v>155.539214083557</c:v>
                </c:pt>
              </c:numCache>
            </c:numRef>
          </c:xVal>
          <c:yVal>
            <c:numRef>
              <c:f>'Getriebe- u. Zugkraftdiagramm'!$C$103:$M$103</c:f>
              <c:numCache>
                <c:formatCode>0</c:formatCode>
                <c:ptCount val="11"/>
                <c:pt idx="0">
                  <c:v>2346.29499849104</c:v>
                </c:pt>
                <c:pt idx="1">
                  <c:v>2911.53879358205</c:v>
                </c:pt>
                <c:pt idx="2">
                  <c:v>3743.40702031978</c:v>
                </c:pt>
                <c:pt idx="3">
                  <c:v>4251.77093665951</c:v>
                </c:pt>
                <c:pt idx="4">
                  <c:v>4355.33103004047</c:v>
                </c:pt>
                <c:pt idx="5">
                  <c:v>4349.97760231604</c:v>
                </c:pt>
                <c:pt idx="6">
                  <c:v>4297.98583814493</c:v>
                </c:pt>
                <c:pt idx="7">
                  <c:v>3994.84741653712</c:v>
                </c:pt>
                <c:pt idx="8">
                  <c:v>3519.44249773655</c:v>
                </c:pt>
                <c:pt idx="9">
                  <c:v>3519.44249773655</c:v>
                </c:pt>
                <c:pt idx="10">
                  <c:v>3519.44249773655</c:v>
                </c:pt>
              </c:numCache>
            </c:numRef>
          </c:yVal>
          <c:smooth val="1"/>
        </c:ser>
        <c:ser>
          <c:idx val="3"/>
          <c:order val="3"/>
          <c:tx>
            <c:strRef>
              <c:f>"4. Gang"</c:f>
              <c:strCache>
                <c:ptCount val="1"/>
                <c:pt idx="0">
                  <c:v>4. Gang</c:v>
                </c:pt>
              </c:strCache>
            </c:strRef>
          </c:tx>
          <c:spPr>
            <a:solidFill>
              <a:srgbClr val="0000ff"/>
            </a:solidFill>
            <a:ln w="25200">
              <a:solidFill>
                <a:srgbClr val="0000ff"/>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'Getriebe- u. Zugkraftdiagramm'!$C$104:$M$104</c:f>
              <c:numCache>
                <c:formatCode>0</c:formatCode>
                <c:ptCount val="11"/>
                <c:pt idx="0">
                  <c:v>20.9914711690003</c:v>
                </c:pt>
                <c:pt idx="1">
                  <c:v>32.2945710292312</c:v>
                </c:pt>
                <c:pt idx="2">
                  <c:v>64.5891420584625</c:v>
                </c:pt>
                <c:pt idx="3">
                  <c:v>96.8837130876937</c:v>
                </c:pt>
                <c:pt idx="4">
                  <c:v>113.030998602309</c:v>
                </c:pt>
                <c:pt idx="5">
                  <c:v>129.178284116925</c:v>
                </c:pt>
                <c:pt idx="6">
                  <c:v>161.472855146156</c:v>
                </c:pt>
                <c:pt idx="7">
                  <c:v>190.537969072464</c:v>
                </c:pt>
                <c:pt idx="8">
                  <c:v>209.914711690003</c:v>
                </c:pt>
                <c:pt idx="9">
                  <c:v>209.914711690003</c:v>
                </c:pt>
                <c:pt idx="10">
                  <c:v>209.914711690003</c:v>
                </c:pt>
              </c:numCache>
            </c:numRef>
          </c:xVal>
          <c:yVal>
            <c:numRef>
              <c:f>'Getriebe- u. Zugkraftdiagramm'!$C$105:$M$105</c:f>
              <c:numCache>
                <c:formatCode>0</c:formatCode>
                <c:ptCount val="11"/>
                <c:pt idx="0">
                  <c:v>1738.51978803854</c:v>
                </c:pt>
                <c:pt idx="1">
                  <c:v>2157.34500970236</c:v>
                </c:pt>
                <c:pt idx="2">
                  <c:v>2773.72929818875</c:v>
                </c:pt>
                <c:pt idx="3">
                  <c:v>3150.40858559711</c:v>
                </c:pt>
                <c:pt idx="4">
                  <c:v>3227.14287165649</c:v>
                </c:pt>
                <c:pt idx="5">
                  <c:v>3223.17617521008</c:v>
                </c:pt>
                <c:pt idx="6">
                  <c:v>3184.65215717968</c:v>
                </c:pt>
                <c:pt idx="7">
                  <c:v>2960.03754357871</c:v>
                </c:pt>
                <c:pt idx="8">
                  <c:v>2607.7796820578</c:v>
                </c:pt>
                <c:pt idx="9">
                  <c:v>2607.7796820578</c:v>
                </c:pt>
                <c:pt idx="10">
                  <c:v>2607.7796820578</c:v>
                </c:pt>
              </c:numCache>
            </c:numRef>
          </c:yVal>
          <c:smooth val="1"/>
        </c:ser>
        <c:ser>
          <c:idx val="4"/>
          <c:order val="4"/>
          <c:tx>
            <c:strRef>
              <c:f>"5. Gang"</c:f>
              <c:strCache>
                <c:ptCount val="1"/>
                <c:pt idx="0">
                  <c:v>5. Gang</c:v>
                </c:pt>
              </c:strCache>
            </c:strRef>
          </c:tx>
          <c:spPr>
            <a:solidFill>
              <a:srgbClr val="0000ff"/>
            </a:solidFill>
            <a:ln w="25200">
              <a:solidFill>
                <a:srgbClr val="0000ff"/>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'Getriebe- u. Zugkraftdiagramm'!$C$106:$M$106</c:f>
              <c:numCache>
                <c:formatCode>0</c:formatCode>
                <c:ptCount val="11"/>
                <c:pt idx="0">
                  <c:v>25.8195095378704</c:v>
                </c:pt>
                <c:pt idx="1">
                  <c:v>39.7223223659544</c:v>
                </c:pt>
                <c:pt idx="2">
                  <c:v>79.4446447319089</c:v>
                </c:pt>
                <c:pt idx="3">
                  <c:v>119.166967097863</c:v>
                </c:pt>
                <c:pt idx="4">
                  <c:v>139.028128280841</c:v>
                </c:pt>
                <c:pt idx="5">
                  <c:v>158.889289463818</c:v>
                </c:pt>
                <c:pt idx="6">
                  <c:v>198.611611829772</c:v>
                </c:pt>
                <c:pt idx="7">
                  <c:v>234.361701959131</c:v>
                </c:pt>
                <c:pt idx="8">
                  <c:v>258.195095378704</c:v>
                </c:pt>
                <c:pt idx="9">
                  <c:v>258.195095378704</c:v>
                </c:pt>
                <c:pt idx="10">
                  <c:v>258.195095378704</c:v>
                </c:pt>
              </c:numCache>
            </c:numRef>
          </c:xVal>
          <c:yVal>
            <c:numRef>
              <c:f>'Getriebe- u. Zugkraftdiagramm'!$C$107:$M$107</c:f>
              <c:numCache>
                <c:formatCode>0</c:formatCode>
                <c:ptCount val="11"/>
                <c:pt idx="0">
                  <c:v>1428.00217272464</c:v>
                </c:pt>
                <c:pt idx="1">
                  <c:v>1772.02087797194</c:v>
                </c:pt>
                <c:pt idx="2">
                  <c:v>2278.31255739249</c:v>
                </c:pt>
                <c:pt idx="3">
                  <c:v>2587.7130281495</c:v>
                </c:pt>
                <c:pt idx="4">
                  <c:v>2650.74177707096</c:v>
                </c:pt>
                <c:pt idx="5">
                  <c:v>2647.48357363664</c:v>
                </c:pt>
                <c:pt idx="6">
                  <c:v>2615.84034367286</c:v>
                </c:pt>
                <c:pt idx="7">
                  <c:v>2431.34422320605</c:v>
                </c:pt>
                <c:pt idx="8">
                  <c:v>2142.00325908696</c:v>
                </c:pt>
                <c:pt idx="9">
                  <c:v>2142.00325908696</c:v>
                </c:pt>
                <c:pt idx="10">
                  <c:v>2142.00325908696</c:v>
                </c:pt>
              </c:numCache>
            </c:numRef>
          </c:yVal>
          <c:smooth val="1"/>
        </c:ser>
        <c:ser>
          <c:idx val="5"/>
          <c:order val="5"/>
          <c:tx>
            <c:strRef>
              <c:f>"6. Gang"</c:f>
              <c:strCache>
                <c:ptCount val="1"/>
                <c:pt idx="0">
                  <c:v>6. Gang</c:v>
                </c:pt>
              </c:strCache>
            </c:strRef>
          </c:tx>
          <c:spPr>
            <a:solidFill>
              <a:srgbClr val="0000ff"/>
            </a:solidFill>
            <a:ln w="25200">
              <a:solidFill>
                <a:srgbClr val="0000ff"/>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'Getriebe- u. Zugkraftdiagramm'!$C$108:$M$108</c:f>
              <c:numCache>
                <c:formatCode>0</c:formatCode>
                <c:ptCount val="11"/>
                <c:pt idx="0">
                  <c:v>30.3758935739652</c:v>
                </c:pt>
                <c:pt idx="1">
                  <c:v>46.7321439599464</c:v>
                </c:pt>
                <c:pt idx="2">
                  <c:v>93.4642879198928</c:v>
                </c:pt>
                <c:pt idx="3">
                  <c:v>140.196431879839</c:v>
                </c:pt>
                <c:pt idx="4">
                  <c:v>163.562503859812</c:v>
                </c:pt>
                <c:pt idx="5">
                  <c:v>186.928575839786</c:v>
                </c:pt>
                <c:pt idx="6">
                  <c:v>233.660719799732</c:v>
                </c:pt>
                <c:pt idx="7">
                  <c:v>275.719649363684</c:v>
                </c:pt>
                <c:pt idx="8">
                  <c:v>303.758935739652</c:v>
                </c:pt>
                <c:pt idx="9">
                  <c:v>303.758935739652</c:v>
                </c:pt>
                <c:pt idx="10">
                  <c:v>303.758935739652</c:v>
                </c:pt>
              </c:numCache>
            </c:numRef>
          </c:xVal>
          <c:yVal>
            <c:numRef>
              <c:f>'Getriebe- u. Zugkraftdiagramm'!$C$109:$M$109</c:f>
              <c:numCache>
                <c:formatCode>0</c:formatCode>
                <c:ptCount val="11"/>
                <c:pt idx="0">
                  <c:v>1201.41611368517</c:v>
                </c:pt>
                <c:pt idx="1">
                  <c:v>1490.84817743659</c:v>
                </c:pt>
                <c:pt idx="2">
                  <c:v>1916.80479956133</c:v>
                </c:pt>
                <c:pt idx="3">
                  <c:v>2177.11162419312</c:v>
                </c:pt>
                <c:pt idx="4">
                  <c:v>2230.13938285205</c:v>
                </c:pt>
                <c:pt idx="5">
                  <c:v>2227.39816986062</c:v>
                </c:pt>
                <c:pt idx="6">
                  <c:v>2200.77588097783</c:v>
                </c:pt>
                <c:pt idx="7">
                  <c:v>2045.55440003407</c:v>
                </c:pt>
                <c:pt idx="8">
                  <c:v>1802.12417052775</c:v>
                </c:pt>
                <c:pt idx="9">
                  <c:v>1802.12417052775</c:v>
                </c:pt>
                <c:pt idx="10">
                  <c:v>1802.12417052775</c:v>
                </c:pt>
              </c:numCache>
            </c:numRef>
          </c:yVal>
          <c:smooth val="1"/>
        </c:ser>
        <c:ser>
          <c:idx val="6"/>
          <c:order val="6"/>
          <c:tx>
            <c:strRef>
              <c:f>"7. Gang"</c:f>
              <c:strCache>
                <c:ptCount val="1"/>
                <c:pt idx="0">
                  <c:v>7. Gang</c:v>
                </c:pt>
              </c:strCache>
            </c:strRef>
          </c:tx>
          <c:spPr>
            <a:solidFill>
              <a:srgbClr val="0000ff"/>
            </a:solidFill>
            <a:ln w="25200">
              <a:solidFill>
                <a:srgbClr val="0000ff"/>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'Getriebe- u. Zugkraftdiagramm'!$C$110:$M$110</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xVal>
          <c:yVal>
            <c:numRef>
              <c:f>'Getriebe- u. Zugkraftdiagramm'!$C$111:$M$111</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yVal>
          <c:smooth val="1"/>
        </c:ser>
        <c:ser>
          <c:idx val="7"/>
          <c:order val="7"/>
          <c:tx>
            <c:strRef>
              <c:f>'Getriebe- u. Zugkraftdiagramm'!$C$143</c:f>
              <c:strCache>
                <c:ptCount val="1"/>
                <c:pt idx="0">
                  <c:v>118 %</c:v>
                </c:pt>
              </c:strCache>
            </c:strRef>
          </c:tx>
          <c:spPr>
            <a:solidFill>
              <a:srgbClr val="969696"/>
            </a:solidFill>
            <a:ln w="0">
              <a:solidFill>
                <a:srgbClr val="969696"/>
              </a:solidFill>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'Getriebe- u. Zugkraftdiagramm'!$D$133:$L$133</c:f>
              <c:numCache>
                <c:formatCode>0</c:formatCode>
                <c:ptCount val="9"/>
                <c:pt idx="0">
                  <c:v>0</c:v>
                </c:pt>
                <c:pt idx="1">
                  <c:v>37.5901682977819</c:v>
                </c:pt>
                <c:pt idx="2">
                  <c:v>75.1803365955637</c:v>
                </c:pt>
                <c:pt idx="3">
                  <c:v>75.1803365955637</c:v>
                </c:pt>
                <c:pt idx="4">
                  <c:v>75.1803365955637</c:v>
                </c:pt>
                <c:pt idx="5">
                  <c:v>75.1803365955637</c:v>
                </c:pt>
                <c:pt idx="6">
                  <c:v>75.1803365955637</c:v>
                </c:pt>
                <c:pt idx="7">
                  <c:v>75.1803365955637</c:v>
                </c:pt>
                <c:pt idx="8">
                  <c:v>75.1803365955637</c:v>
                </c:pt>
              </c:numCache>
            </c:numRef>
          </c:xVal>
          <c:yVal>
            <c:numRef>
              <c:f>'Getriebe- u. Zugkraftdiagramm'!$D$143:$L$143</c:f>
              <c:numCache>
                <c:formatCode>0</c:formatCode>
                <c:ptCount val="9"/>
                <c:pt idx="0">
                  <c:v>11406.6079712081</c:v>
                </c:pt>
                <c:pt idx="1">
                  <c:v>11448.4775423852</c:v>
                </c:pt>
                <c:pt idx="2">
                  <c:v>11574.0862559166</c:v>
                </c:pt>
                <c:pt idx="3">
                  <c:v>11574.0862559166</c:v>
                </c:pt>
                <c:pt idx="4">
                  <c:v>11574.0862559166</c:v>
                </c:pt>
                <c:pt idx="5">
                  <c:v>11574.0862559166</c:v>
                </c:pt>
                <c:pt idx="6">
                  <c:v>11574.0862559166</c:v>
                </c:pt>
                <c:pt idx="7">
                  <c:v>11574.0862559166</c:v>
                </c:pt>
                <c:pt idx="8">
                  <c:v>11574.0862559166</c:v>
                </c:pt>
              </c:numCache>
            </c:numRef>
          </c:yVal>
          <c:smooth val="1"/>
        </c:ser>
        <c:ser>
          <c:idx val="8"/>
          <c:order val="8"/>
          <c:tx>
            <c:strRef>
              <c:f>'Getriebe- u. Zugkraftdiagramm'!$C$142</c:f>
              <c:strCache>
                <c:ptCount val="1"/>
                <c:pt idx="0">
                  <c:v>47 %</c:v>
                </c:pt>
              </c:strCache>
            </c:strRef>
          </c:tx>
          <c:spPr>
            <a:solidFill>
              <a:srgbClr val="969696"/>
            </a:solidFill>
            <a:ln w="0">
              <a:solidFill>
                <a:srgbClr val="969696"/>
              </a:solidFill>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'Getriebe- u. Zugkraftdiagramm'!$D$132:$L$132</c:f>
              <c:numCache>
                <c:formatCode>0</c:formatCode>
                <c:ptCount val="9"/>
                <c:pt idx="0">
                  <c:v>0</c:v>
                </c:pt>
                <c:pt idx="1">
                  <c:v>37.5901682977819</c:v>
                </c:pt>
                <c:pt idx="2">
                  <c:v>75.1803365955637</c:v>
                </c:pt>
                <c:pt idx="3">
                  <c:v>112.770504893346</c:v>
                </c:pt>
                <c:pt idx="4">
                  <c:v>150.360673191128</c:v>
                </c:pt>
                <c:pt idx="5">
                  <c:v>187.950841488909</c:v>
                </c:pt>
                <c:pt idx="6">
                  <c:v>225.541009786691</c:v>
                </c:pt>
                <c:pt idx="7">
                  <c:v>263.131178084473</c:v>
                </c:pt>
                <c:pt idx="8">
                  <c:v>300.721346382255</c:v>
                </c:pt>
              </c:numCache>
            </c:numRef>
          </c:xVal>
          <c:yVal>
            <c:numRef>
              <c:f>'Getriebe- u. Zugkraftdiagramm'!$D$142:$L$142</c:f>
              <c:numCache>
                <c:formatCode>0</c:formatCode>
                <c:ptCount val="9"/>
                <c:pt idx="0">
                  <c:v>6480.48036415252</c:v>
                </c:pt>
                <c:pt idx="1">
                  <c:v>6522.34993532964</c:v>
                </c:pt>
                <c:pt idx="2">
                  <c:v>6647.95864886102</c:v>
                </c:pt>
                <c:pt idx="3">
                  <c:v>6857.30650474664</c:v>
                </c:pt>
                <c:pt idx="4">
                  <c:v>7150.39350298652</c:v>
                </c:pt>
                <c:pt idx="5">
                  <c:v>7527.21964358065</c:v>
                </c:pt>
                <c:pt idx="6">
                  <c:v>7987.78492652902</c:v>
                </c:pt>
                <c:pt idx="7">
                  <c:v>8532.08935183165</c:v>
                </c:pt>
                <c:pt idx="8">
                  <c:v>9160.13291948853</c:v>
                </c:pt>
              </c:numCache>
            </c:numRef>
          </c:yVal>
          <c:smooth val="1"/>
        </c:ser>
        <c:ser>
          <c:idx val="9"/>
          <c:order val="9"/>
          <c:tx>
            <c:strRef>
              <c:f>'Getriebe- u. Zugkraftdiagramm'!$C$141</c:f>
              <c:strCache>
                <c:ptCount val="1"/>
                <c:pt idx="0">
                  <c:v>28 %</c:v>
                </c:pt>
              </c:strCache>
            </c:strRef>
          </c:tx>
          <c:spPr>
            <a:solidFill>
              <a:srgbClr val="969696"/>
            </a:solidFill>
            <a:ln w="0">
              <a:solidFill>
                <a:srgbClr val="969696"/>
              </a:solidFill>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'Getriebe- u. Zugkraftdiagramm'!$D$131:$L$131</c:f>
              <c:numCache>
                <c:formatCode>0</c:formatCode>
                <c:ptCount val="9"/>
                <c:pt idx="0">
                  <c:v>0</c:v>
                </c:pt>
                <c:pt idx="1">
                  <c:v>37.5901682977819</c:v>
                </c:pt>
                <c:pt idx="2">
                  <c:v>75.1803365955637</c:v>
                </c:pt>
                <c:pt idx="3">
                  <c:v>112.770504893346</c:v>
                </c:pt>
                <c:pt idx="4">
                  <c:v>150.360673191128</c:v>
                </c:pt>
                <c:pt idx="5">
                  <c:v>187.950841488909</c:v>
                </c:pt>
                <c:pt idx="6">
                  <c:v>225.541009786691</c:v>
                </c:pt>
                <c:pt idx="7">
                  <c:v>263.131178084473</c:v>
                </c:pt>
                <c:pt idx="8">
                  <c:v>300.721346382255</c:v>
                </c:pt>
              </c:numCache>
            </c:numRef>
          </c:xVal>
          <c:yVal>
            <c:numRef>
              <c:f>'Getriebe- u. Zugkraftdiagramm'!$D$141:$L$141</c:f>
              <c:numCache>
                <c:formatCode>0</c:formatCode>
                <c:ptCount val="9"/>
                <c:pt idx="0">
                  <c:v>4194.08843590204</c:v>
                </c:pt>
                <c:pt idx="1">
                  <c:v>4235.95800707917</c:v>
                </c:pt>
                <c:pt idx="2">
                  <c:v>4361.56672061054</c:v>
                </c:pt>
                <c:pt idx="3">
                  <c:v>4570.91457649617</c:v>
                </c:pt>
                <c:pt idx="4">
                  <c:v>4864.00157473605</c:v>
                </c:pt>
                <c:pt idx="5">
                  <c:v>5240.82771533017</c:v>
                </c:pt>
                <c:pt idx="6">
                  <c:v>5701.39299827855</c:v>
                </c:pt>
                <c:pt idx="7">
                  <c:v>6245.69742358118</c:v>
                </c:pt>
                <c:pt idx="8">
                  <c:v>6873.74099123806</c:v>
                </c:pt>
              </c:numCache>
            </c:numRef>
          </c:yVal>
          <c:smooth val="1"/>
        </c:ser>
        <c:ser>
          <c:idx val="10"/>
          <c:order val="10"/>
          <c:tx>
            <c:strRef>
              <c:f>'Getriebe- u. Zugkraftdiagramm'!$C$140</c:f>
              <c:strCache>
                <c:ptCount val="1"/>
                <c:pt idx="0">
                  <c:v>18 %</c:v>
                </c:pt>
              </c:strCache>
            </c:strRef>
          </c:tx>
          <c:spPr>
            <a:solidFill>
              <a:srgbClr val="969696"/>
            </a:solidFill>
            <a:ln w="0">
              <a:solidFill>
                <a:srgbClr val="969696"/>
              </a:solidFill>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'Getriebe- u. Zugkraftdiagramm'!$D$130:$L$130</c:f>
              <c:numCache>
                <c:formatCode>0</c:formatCode>
                <c:ptCount val="9"/>
                <c:pt idx="0">
                  <c:v>0</c:v>
                </c:pt>
                <c:pt idx="1">
                  <c:v>37.5901682977819</c:v>
                </c:pt>
                <c:pt idx="2">
                  <c:v>75.1803365955637</c:v>
                </c:pt>
                <c:pt idx="3">
                  <c:v>112.770504893346</c:v>
                </c:pt>
                <c:pt idx="4">
                  <c:v>150.360673191128</c:v>
                </c:pt>
                <c:pt idx="5">
                  <c:v>187.950841488909</c:v>
                </c:pt>
                <c:pt idx="6">
                  <c:v>225.541009786691</c:v>
                </c:pt>
                <c:pt idx="7">
                  <c:v>263.131178084473</c:v>
                </c:pt>
                <c:pt idx="8">
                  <c:v>300.721346382255</c:v>
                </c:pt>
              </c:numCache>
            </c:numRef>
          </c:xVal>
          <c:yVal>
            <c:numRef>
              <c:f>'Getriebe- u. Zugkraftdiagramm'!$D$140:$L$140</c:f>
              <c:numCache>
                <c:formatCode>0</c:formatCode>
                <c:ptCount val="9"/>
                <c:pt idx="0">
                  <c:v>2833.4537018412</c:v>
                </c:pt>
                <c:pt idx="1">
                  <c:v>2875.32327301832</c:v>
                </c:pt>
                <c:pt idx="2">
                  <c:v>3000.9319865497</c:v>
                </c:pt>
                <c:pt idx="3">
                  <c:v>3210.27984243533</c:v>
                </c:pt>
                <c:pt idx="4">
                  <c:v>3503.3668406752</c:v>
                </c:pt>
                <c:pt idx="5">
                  <c:v>3880.19298126933</c:v>
                </c:pt>
                <c:pt idx="6">
                  <c:v>4340.75826421771</c:v>
                </c:pt>
                <c:pt idx="7">
                  <c:v>4885.06268952033</c:v>
                </c:pt>
                <c:pt idx="8">
                  <c:v>5513.10625717721</c:v>
                </c:pt>
              </c:numCache>
            </c:numRef>
          </c:yVal>
          <c:smooth val="1"/>
        </c:ser>
        <c:ser>
          <c:idx val="11"/>
          <c:order val="11"/>
          <c:tx>
            <c:strRef>
              <c:f>'Getriebe- u. Zugkraftdiagramm'!$C$139</c:f>
              <c:strCache>
                <c:ptCount val="1"/>
                <c:pt idx="0">
                  <c:v>13 %</c:v>
                </c:pt>
              </c:strCache>
            </c:strRef>
          </c:tx>
          <c:spPr>
            <a:solidFill>
              <a:srgbClr val="969696"/>
            </a:solidFill>
            <a:ln w="0">
              <a:solidFill>
                <a:srgbClr val="969696"/>
              </a:solidFill>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'Getriebe- u. Zugkraftdiagramm'!$D$129:$L$129</c:f>
              <c:numCache>
                <c:formatCode>0</c:formatCode>
                <c:ptCount val="9"/>
                <c:pt idx="0">
                  <c:v>0</c:v>
                </c:pt>
                <c:pt idx="1">
                  <c:v>37.5901682977819</c:v>
                </c:pt>
                <c:pt idx="2">
                  <c:v>75.1803365955637</c:v>
                </c:pt>
                <c:pt idx="3">
                  <c:v>112.770504893346</c:v>
                </c:pt>
                <c:pt idx="4">
                  <c:v>150.360673191128</c:v>
                </c:pt>
                <c:pt idx="5">
                  <c:v>187.950841488909</c:v>
                </c:pt>
                <c:pt idx="6">
                  <c:v>225.541009786691</c:v>
                </c:pt>
                <c:pt idx="7">
                  <c:v>263.131178084473</c:v>
                </c:pt>
                <c:pt idx="8">
                  <c:v>300.721346382255</c:v>
                </c:pt>
              </c:numCache>
            </c:numRef>
          </c:xVal>
          <c:yVal>
            <c:numRef>
              <c:f>'Getriebe- u. Zugkraftdiagramm'!$D$139:$L$139</c:f>
              <c:numCache>
                <c:formatCode>0</c:formatCode>
                <c:ptCount val="9"/>
                <c:pt idx="0">
                  <c:v>2122.92370199928</c:v>
                </c:pt>
                <c:pt idx="1">
                  <c:v>2164.79327317641</c:v>
                </c:pt>
                <c:pt idx="2">
                  <c:v>2290.40198670778</c:v>
                </c:pt>
                <c:pt idx="3">
                  <c:v>2499.74984259341</c:v>
                </c:pt>
                <c:pt idx="4">
                  <c:v>2792.83684083329</c:v>
                </c:pt>
                <c:pt idx="5">
                  <c:v>3169.66298142741</c:v>
                </c:pt>
                <c:pt idx="6">
                  <c:v>3630.22826437579</c:v>
                </c:pt>
                <c:pt idx="7">
                  <c:v>4174.53268967842</c:v>
                </c:pt>
                <c:pt idx="8">
                  <c:v>4802.5762573353</c:v>
                </c:pt>
              </c:numCache>
            </c:numRef>
          </c:yVal>
          <c:smooth val="1"/>
        </c:ser>
        <c:ser>
          <c:idx val="12"/>
          <c:order val="12"/>
          <c:tx>
            <c:strRef>
              <c:f>'Getriebe- u. Zugkraftdiagramm'!$C$138</c:f>
              <c:strCache>
                <c:ptCount val="1"/>
                <c:pt idx="0">
                  <c:v>10 %</c:v>
                </c:pt>
              </c:strCache>
            </c:strRef>
          </c:tx>
          <c:spPr>
            <a:solidFill>
              <a:srgbClr val="969696"/>
            </a:solidFill>
            <a:ln w="0">
              <a:solidFill>
                <a:srgbClr val="969696"/>
              </a:solidFill>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'Getriebe- u. Zugkraftdiagramm'!$D$128:$L$128</c:f>
              <c:numCache>
                <c:formatCode>0</c:formatCode>
                <c:ptCount val="9"/>
                <c:pt idx="0">
                  <c:v>0</c:v>
                </c:pt>
                <c:pt idx="1">
                  <c:v>37.5901682977819</c:v>
                </c:pt>
                <c:pt idx="2">
                  <c:v>75.1803365955637</c:v>
                </c:pt>
                <c:pt idx="3">
                  <c:v>112.770504893346</c:v>
                </c:pt>
                <c:pt idx="4">
                  <c:v>150.360673191128</c:v>
                </c:pt>
                <c:pt idx="5">
                  <c:v>187.950841488909</c:v>
                </c:pt>
                <c:pt idx="6">
                  <c:v>225.541009786691</c:v>
                </c:pt>
                <c:pt idx="7">
                  <c:v>263.131178084473</c:v>
                </c:pt>
                <c:pt idx="8">
                  <c:v>300.721346382255</c:v>
                </c:pt>
              </c:numCache>
            </c:numRef>
          </c:xVal>
          <c:yVal>
            <c:numRef>
              <c:f>'Getriebe- u. Zugkraftdiagramm'!$D$138:$L$138</c:f>
              <c:numCache>
                <c:formatCode>0</c:formatCode>
                <c:ptCount val="9"/>
                <c:pt idx="0">
                  <c:v>1689.43956523378</c:v>
                </c:pt>
                <c:pt idx="1">
                  <c:v>1731.3091364109</c:v>
                </c:pt>
                <c:pt idx="2">
                  <c:v>1856.91784994228</c:v>
                </c:pt>
                <c:pt idx="3">
                  <c:v>2066.2657058279</c:v>
                </c:pt>
                <c:pt idx="4">
                  <c:v>2359.35270406778</c:v>
                </c:pt>
                <c:pt idx="5">
                  <c:v>2736.17884466191</c:v>
                </c:pt>
                <c:pt idx="6">
                  <c:v>3196.74412761028</c:v>
                </c:pt>
                <c:pt idx="7">
                  <c:v>3741.04855291291</c:v>
                </c:pt>
                <c:pt idx="8">
                  <c:v>4369.09212056979</c:v>
                </c:pt>
              </c:numCache>
            </c:numRef>
          </c:yVal>
          <c:smooth val="1"/>
        </c:ser>
        <c:ser>
          <c:idx val="13"/>
          <c:order val="13"/>
          <c:tx>
            <c:strRef>
              <c:f>'Getriebe- u. Zugkraftdiagramm'!$C$137</c:f>
              <c:strCache>
                <c:ptCount val="1"/>
                <c:pt idx="0">
                  <c:v>5 %</c:v>
                </c:pt>
              </c:strCache>
            </c:strRef>
          </c:tx>
          <c:spPr>
            <a:solidFill>
              <a:srgbClr val="969696"/>
            </a:solidFill>
            <a:ln w="0">
              <a:solidFill>
                <a:srgbClr val="969696"/>
              </a:solidFill>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'Getriebe- u. Zugkraftdiagramm'!$D$127:$L$127</c:f>
              <c:numCache>
                <c:formatCode>0</c:formatCode>
                <c:ptCount val="9"/>
                <c:pt idx="0">
                  <c:v>0</c:v>
                </c:pt>
                <c:pt idx="1">
                  <c:v>37.5901682977819</c:v>
                </c:pt>
                <c:pt idx="2">
                  <c:v>75.1803365955637</c:v>
                </c:pt>
                <c:pt idx="3">
                  <c:v>112.770504893346</c:v>
                </c:pt>
                <c:pt idx="4">
                  <c:v>150.360673191128</c:v>
                </c:pt>
                <c:pt idx="5">
                  <c:v>187.950841488909</c:v>
                </c:pt>
                <c:pt idx="6">
                  <c:v>225.541009786691</c:v>
                </c:pt>
                <c:pt idx="7">
                  <c:v>263.131178084473</c:v>
                </c:pt>
                <c:pt idx="8">
                  <c:v>300.721346382255</c:v>
                </c:pt>
              </c:numCache>
            </c:numRef>
          </c:xVal>
          <c:yVal>
            <c:numRef>
              <c:f>'Getriebe- u. Zugkraftdiagramm'!$D$137:$L$137</c:f>
              <c:numCache>
                <c:formatCode>0</c:formatCode>
                <c:ptCount val="9"/>
                <c:pt idx="0">
                  <c:v>958.465915472614</c:v>
                </c:pt>
                <c:pt idx="1">
                  <c:v>1000.33548664974</c:v>
                </c:pt>
                <c:pt idx="2">
                  <c:v>1125.94420018111</c:v>
                </c:pt>
                <c:pt idx="3">
                  <c:v>1335.29205606674</c:v>
                </c:pt>
                <c:pt idx="4">
                  <c:v>1628.37905430662</c:v>
                </c:pt>
                <c:pt idx="5">
                  <c:v>2005.20519490074</c:v>
                </c:pt>
                <c:pt idx="6">
                  <c:v>2465.77047784912</c:v>
                </c:pt>
                <c:pt idx="7">
                  <c:v>3010.07490315175</c:v>
                </c:pt>
                <c:pt idx="8">
                  <c:v>3638.11847080863</c:v>
                </c:pt>
              </c:numCache>
            </c:numRef>
          </c:yVal>
          <c:smooth val="1"/>
        </c:ser>
        <c:ser>
          <c:idx val="14"/>
          <c:order val="14"/>
          <c:tx>
            <c:strRef>
              <c:f>'Getriebe- u. Zugkraftdiagramm'!$C$136</c:f>
              <c:strCache>
                <c:ptCount val="1"/>
                <c:pt idx="0">
                  <c:v>0 %</c:v>
                </c:pt>
              </c:strCache>
            </c:strRef>
          </c:tx>
          <c:spPr>
            <a:solidFill>
              <a:srgbClr val="ff0000"/>
            </a:solidFill>
            <a:ln w="0">
              <a:solidFill>
                <a:srgbClr val="ff0000"/>
              </a:solidFill>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'Getriebe- u. Zugkraftdiagramm'!$D$126:$L$126</c:f>
              <c:numCache>
                <c:formatCode>0</c:formatCode>
                <c:ptCount val="9"/>
                <c:pt idx="0">
                  <c:v>0</c:v>
                </c:pt>
                <c:pt idx="1">
                  <c:v>37.5901682977819</c:v>
                </c:pt>
                <c:pt idx="2">
                  <c:v>75.1803365955637</c:v>
                </c:pt>
                <c:pt idx="3">
                  <c:v>112.770504893346</c:v>
                </c:pt>
                <c:pt idx="4">
                  <c:v>150.360673191128</c:v>
                </c:pt>
                <c:pt idx="5">
                  <c:v>187.950841488909</c:v>
                </c:pt>
                <c:pt idx="6">
                  <c:v>225.541009786691</c:v>
                </c:pt>
                <c:pt idx="7">
                  <c:v>263.131178084473</c:v>
                </c:pt>
                <c:pt idx="8">
                  <c:v>300.721346382255</c:v>
                </c:pt>
              </c:numCache>
            </c:numRef>
          </c:xVal>
          <c:yVal>
            <c:numRef>
              <c:f>'Getriebe- u. Zugkraftdiagramm'!$D$136:$L$136</c:f>
              <c:numCache>
                <c:formatCode>0</c:formatCode>
                <c:ptCount val="9"/>
                <c:pt idx="0">
                  <c:v>221.46075</c:v>
                </c:pt>
                <c:pt idx="1">
                  <c:v>263.330321177125</c:v>
                </c:pt>
                <c:pt idx="2">
                  <c:v>388.939034708501</c:v>
                </c:pt>
                <c:pt idx="3">
                  <c:v>598.286890594127</c:v>
                </c:pt>
                <c:pt idx="4">
                  <c:v>891.373888834003</c:v>
                </c:pt>
                <c:pt idx="5">
                  <c:v>1268.20002942813</c:v>
                </c:pt>
                <c:pt idx="6">
                  <c:v>1728.76531237651</c:v>
                </c:pt>
                <c:pt idx="7">
                  <c:v>2273.06973767914</c:v>
                </c:pt>
                <c:pt idx="8">
                  <c:v>2901.11330533601</c:v>
                </c:pt>
              </c:numCache>
            </c:numRef>
          </c:yVal>
          <c:smooth val="1"/>
        </c:ser>
        <c:ser>
          <c:idx val="15"/>
          <c:order val="15"/>
          <c:tx>
            <c:strRef>
              <c:f>'Getriebe- u. Zugkraftdiagramm'!$C$135</c:f>
              <c:strCache>
                <c:ptCount val="1"/>
                <c:pt idx="0">
                  <c:v>-5 %</c:v>
                </c:pt>
              </c:strCache>
            </c:strRef>
          </c:tx>
          <c:spPr>
            <a:solidFill>
              <a:srgbClr val="969696"/>
            </a:solidFill>
            <a:ln w="0">
              <a:solidFill>
                <a:srgbClr val="969696"/>
              </a:solidFill>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'Getriebe- u. Zugkraftdiagramm'!$D$125:$L$125</c:f>
              <c:numCache>
                <c:formatCode>0</c:formatCode>
                <c:ptCount val="9"/>
                <c:pt idx="0">
                  <c:v>150.360673191128</c:v>
                </c:pt>
                <c:pt idx="1">
                  <c:v>150.360673191128</c:v>
                </c:pt>
                <c:pt idx="2">
                  <c:v>150.360673191128</c:v>
                </c:pt>
                <c:pt idx="3">
                  <c:v>150.360673191128</c:v>
                </c:pt>
                <c:pt idx="4">
                  <c:v>150.360673191128</c:v>
                </c:pt>
                <c:pt idx="5">
                  <c:v>187.950841488909</c:v>
                </c:pt>
                <c:pt idx="6">
                  <c:v>225.541009786691</c:v>
                </c:pt>
                <c:pt idx="7">
                  <c:v>263.131178084473</c:v>
                </c:pt>
                <c:pt idx="8">
                  <c:v>300.721346382255</c:v>
                </c:pt>
              </c:numCache>
            </c:numRef>
          </c:xVal>
          <c:yVal>
            <c:numRef>
              <c:f>'Getriebe- u. Zugkraftdiagramm'!$D$135:$L$135</c:f>
              <c:numCache>
                <c:formatCode>0</c:formatCode>
                <c:ptCount val="9"/>
                <c:pt idx="0">
                  <c:v>153.816107425673</c:v>
                </c:pt>
                <c:pt idx="1">
                  <c:v>153.816107425673</c:v>
                </c:pt>
                <c:pt idx="2">
                  <c:v>153.816107425673</c:v>
                </c:pt>
                <c:pt idx="3">
                  <c:v>153.816107425673</c:v>
                </c:pt>
                <c:pt idx="4">
                  <c:v>153.816107425673</c:v>
                </c:pt>
                <c:pt idx="5">
                  <c:v>530.6422480198</c:v>
                </c:pt>
                <c:pt idx="6">
                  <c:v>991.207530968177</c:v>
                </c:pt>
                <c:pt idx="7">
                  <c:v>1535.51195627081</c:v>
                </c:pt>
                <c:pt idx="8">
                  <c:v>2163.55552392768</c:v>
                </c:pt>
              </c:numCache>
            </c:numRef>
          </c:yVal>
          <c:smooth val="1"/>
        </c:ser>
        <c:ser>
          <c:idx val="16"/>
          <c:order val="16"/>
          <c:tx>
            <c:strRef>
              <c:f>'Getriebe- u. Zugkraftdiagramm'!$C$134</c:f>
              <c:strCache>
                <c:ptCount val="1"/>
                <c:pt idx="0">
                  <c:v>-8 %</c:v>
                </c:pt>
              </c:strCache>
            </c:strRef>
          </c:tx>
          <c:spPr>
            <a:solidFill>
              <a:srgbClr val="969696"/>
            </a:solidFill>
            <a:ln w="0">
              <a:solidFill>
                <a:srgbClr val="969696"/>
              </a:solidFill>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'Getriebe- u. Zugkraftdiagramm'!$D$124:$L$124</c:f>
              <c:numCache>
                <c:formatCode>0</c:formatCode>
                <c:ptCount val="9"/>
                <c:pt idx="0">
                  <c:v>187.950841488909</c:v>
                </c:pt>
                <c:pt idx="1">
                  <c:v>187.950841488909</c:v>
                </c:pt>
                <c:pt idx="2">
                  <c:v>187.950841488909</c:v>
                </c:pt>
                <c:pt idx="3">
                  <c:v>187.950841488909</c:v>
                </c:pt>
                <c:pt idx="4">
                  <c:v>187.950841488909</c:v>
                </c:pt>
                <c:pt idx="5">
                  <c:v>187.950841488909</c:v>
                </c:pt>
                <c:pt idx="6">
                  <c:v>225.541009786691</c:v>
                </c:pt>
                <c:pt idx="7">
                  <c:v>263.131178084473</c:v>
                </c:pt>
                <c:pt idx="8">
                  <c:v>300.721346382255</c:v>
                </c:pt>
              </c:numCache>
            </c:numRef>
          </c:xVal>
          <c:yVal>
            <c:numRef>
              <c:f>'Getriebe- u. Zugkraftdiagramm'!$D$134:$L$134</c:f>
              <c:numCache>
                <c:formatCode>0</c:formatCode>
                <c:ptCount val="9"/>
                <c:pt idx="0">
                  <c:v>90.1322895784972</c:v>
                </c:pt>
                <c:pt idx="1">
                  <c:v>90.1322895784972</c:v>
                </c:pt>
                <c:pt idx="2">
                  <c:v>90.1322895784972</c:v>
                </c:pt>
                <c:pt idx="3">
                  <c:v>90.1322895784972</c:v>
                </c:pt>
                <c:pt idx="4">
                  <c:v>90.1322895784972</c:v>
                </c:pt>
                <c:pt idx="5">
                  <c:v>90.1322895784972</c:v>
                </c:pt>
                <c:pt idx="6">
                  <c:v>550.697572526874</c:v>
                </c:pt>
                <c:pt idx="7">
                  <c:v>1095.0019978295</c:v>
                </c:pt>
                <c:pt idx="8">
                  <c:v>1723.04556548638</c:v>
                </c:pt>
              </c:numCache>
            </c:numRef>
          </c:yVal>
          <c:smooth val="1"/>
        </c:ser>
        <c:ser>
          <c:idx val="17"/>
          <c:order val="17"/>
          <c:tx>
            <c:strRef>
              <c:f>"Leistungshyperbel"</c:f>
              <c:strCache>
                <c:ptCount val="1"/>
                <c:pt idx="0">
                  <c:v>Leistungshyperbel</c:v>
                </c:pt>
              </c:strCache>
            </c:strRef>
          </c:tx>
          <c:spPr>
            <a:solidFill>
              <a:srgbClr val="00ff00"/>
            </a:solidFill>
            <a:ln w="12600">
              <a:solidFill>
                <a:srgbClr val="00ff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Zugkraftdiagramm'!$B$162:$K$162</c:f>
              <c:numCache>
                <c:formatCode>General</c:formatCode>
                <c:ptCount val="10"/>
                <c:pt idx="0">
                  <c:v>51.613212469506</c:v>
                </c:pt>
                <c:pt idx="1">
                  <c:v>79.6294039439666</c:v>
                </c:pt>
                <c:pt idx="2">
                  <c:v>107.645595418427</c:v>
                </c:pt>
                <c:pt idx="3">
                  <c:v>135.661786892888</c:v>
                </c:pt>
                <c:pt idx="4">
                  <c:v>163.677978367348</c:v>
                </c:pt>
                <c:pt idx="5">
                  <c:v>191.694169841809</c:v>
                </c:pt>
                <c:pt idx="6">
                  <c:v>219.71036131627</c:v>
                </c:pt>
                <c:pt idx="7">
                  <c:v>247.72655279073</c:v>
                </c:pt>
                <c:pt idx="8">
                  <c:v>275.742744265191</c:v>
                </c:pt>
                <c:pt idx="9">
                  <c:v>303.758935739652</c:v>
                </c:pt>
              </c:numCache>
            </c:numRef>
          </c:xVal>
          <c:yVal>
            <c:numRef>
              <c:f>'Getriebe- u. Zugkraftdiagramm'!$B$163:$K$163</c:f>
              <c:numCache>
                <c:formatCode>General</c:formatCode>
                <c:ptCount val="10"/>
                <c:pt idx="0">
                  <c:v>11039.2663571684</c:v>
                </c:pt>
                <c:pt idx="1">
                  <c:v>7155.29655855437</c:v>
                </c:pt>
                <c:pt idx="2">
                  <c:v>5293.03589046305</c:v>
                </c:pt>
                <c:pt idx="3">
                  <c:v>4199.94467896745</c:v>
                </c:pt>
                <c:pt idx="4">
                  <c:v>3481.0547251582</c:v>
                </c:pt>
                <c:pt idx="5">
                  <c:v>2972.29696902201</c:v>
                </c:pt>
                <c:pt idx="6">
                  <c:v>2593.28689182674</c:v>
                </c:pt>
                <c:pt idx="7">
                  <c:v>2300.00374841255</c:v>
                </c:pt>
                <c:pt idx="8">
                  <c:v>2066.31728975625</c:v>
                </c:pt>
                <c:pt idx="9">
                  <c:v>1875.73741201261</c:v>
                </c:pt>
              </c:numCache>
            </c:numRef>
          </c:yVal>
          <c:smooth val="1"/>
        </c:ser>
        <c:ser>
          <c:idx val="18"/>
          <c:order val="18"/>
          <c:tx>
            <c:strRef>
              <c:f>'Getriebe- u. Zugkraftdiagramm'!$O$25</c:f>
              <c:strCache>
                <c:ptCount val="1"/>
                <c:pt idx="0">
                  <c:v>-8 %</c:v>
                </c:pt>
              </c:strCache>
            </c:strRef>
          </c:tx>
          <c:spPr>
            <a:solidFill>
              <a:srgbClr val="99cc00"/>
            </a:solidFill>
            <a:ln w="12600">
              <a:solidFill>
                <a:srgbClr val="99cc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Zugkraftdiagramm'!$L$124</c:f>
              <c:numCache>
                <c:formatCode>0</c:formatCode>
                <c:ptCount val="1"/>
                <c:pt idx="0">
                  <c:v>300.721346382255</c:v>
                </c:pt>
              </c:numCache>
            </c:numRef>
          </c:xVal>
          <c:yVal>
            <c:numRef>
              <c:f>'Getriebe- u. Zugkraftdiagramm'!$L$134</c:f>
              <c:numCache>
                <c:formatCode>0</c:formatCode>
                <c:ptCount val="1"/>
                <c:pt idx="0">
                  <c:v>1723.04556548638</c:v>
                </c:pt>
              </c:numCache>
            </c:numRef>
          </c:yVal>
          <c:smooth val="1"/>
        </c:ser>
        <c:ser>
          <c:idx val="19"/>
          <c:order val="19"/>
          <c:tx>
            <c:strRef>
              <c:f>'Getriebe- u. Zugkraftdiagramm'!$O$24</c:f>
              <c:strCache>
                <c:ptCount val="1"/>
                <c:pt idx="0">
                  <c:v>-5 %</c:v>
                </c:pt>
              </c:strCache>
            </c:strRef>
          </c:tx>
          <c:spPr>
            <a:solidFill>
              <a:srgbClr val="ffcc00"/>
            </a:solidFill>
            <a:ln w="12600">
              <a:solidFill>
                <a:srgbClr val="ffcc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Zugkraftdiagramm'!$L$125</c:f>
              <c:numCache>
                <c:formatCode>0</c:formatCode>
                <c:ptCount val="1"/>
                <c:pt idx="0">
                  <c:v>300.721346382255</c:v>
                </c:pt>
              </c:numCache>
            </c:numRef>
          </c:xVal>
          <c:yVal>
            <c:numRef>
              <c:f>'Getriebe- u. Zugkraftdiagramm'!$L$135</c:f>
              <c:numCache>
                <c:formatCode>0</c:formatCode>
                <c:ptCount val="1"/>
                <c:pt idx="0">
                  <c:v>2163.55552392768</c:v>
                </c:pt>
              </c:numCache>
            </c:numRef>
          </c:yVal>
          <c:smooth val="1"/>
        </c:ser>
        <c:ser>
          <c:idx val="20"/>
          <c:order val="20"/>
          <c:tx>
            <c:strRef>
              <c:f>'Getriebe- u. Zugkraftdiagramm'!$O$23</c:f>
              <c:strCache>
                <c:ptCount val="1"/>
                <c:pt idx="0">
                  <c:v>0 %</c:v>
                </c:pt>
              </c:strCache>
            </c:strRef>
          </c:tx>
          <c:spPr>
            <a:solidFill>
              <a:srgbClr val="ff9900"/>
            </a:solidFill>
            <a:ln w="12600">
              <a:solidFill>
                <a:srgbClr val="ff99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Zugkraftdiagramm'!$L$126</c:f>
              <c:numCache>
                <c:formatCode>0</c:formatCode>
                <c:ptCount val="1"/>
                <c:pt idx="0">
                  <c:v>300.721346382255</c:v>
                </c:pt>
              </c:numCache>
            </c:numRef>
          </c:xVal>
          <c:yVal>
            <c:numRef>
              <c:f>'Getriebe- u. Zugkraftdiagramm'!$L$136</c:f>
              <c:numCache>
                <c:formatCode>0</c:formatCode>
                <c:ptCount val="1"/>
                <c:pt idx="0">
                  <c:v>2901.11330533601</c:v>
                </c:pt>
              </c:numCache>
            </c:numRef>
          </c:yVal>
          <c:smooth val="1"/>
        </c:ser>
        <c:ser>
          <c:idx val="21"/>
          <c:order val="21"/>
          <c:tx>
            <c:strRef>
              <c:f>'Getriebe- u. Zugkraftdiagramm'!$O$22</c:f>
              <c:strCache>
                <c:ptCount val="1"/>
                <c:pt idx="0">
                  <c:v>5 %</c:v>
                </c:pt>
              </c:strCache>
            </c:strRef>
          </c:tx>
          <c:spPr>
            <a:solidFill>
              <a:srgbClr val="ff6600"/>
            </a:solidFill>
            <a:ln w="12600">
              <a:solidFill>
                <a:srgbClr val="ff66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Zugkraftdiagramm'!$L$127</c:f>
              <c:numCache>
                <c:formatCode>0</c:formatCode>
                <c:ptCount val="1"/>
                <c:pt idx="0">
                  <c:v>300.721346382255</c:v>
                </c:pt>
              </c:numCache>
            </c:numRef>
          </c:xVal>
          <c:yVal>
            <c:numRef>
              <c:f>'Getriebe- u. Zugkraftdiagramm'!$L$137</c:f>
              <c:numCache>
                <c:formatCode>0</c:formatCode>
                <c:ptCount val="1"/>
                <c:pt idx="0">
                  <c:v>3638.11847080863</c:v>
                </c:pt>
              </c:numCache>
            </c:numRef>
          </c:yVal>
          <c:smooth val="1"/>
        </c:ser>
        <c:ser>
          <c:idx val="22"/>
          <c:order val="22"/>
          <c:tx>
            <c:strRef>
              <c:f>'Getriebe- u. Zugkraftdiagramm'!$O$21</c:f>
              <c:strCache>
                <c:ptCount val="1"/>
                <c:pt idx="0">
                  <c:v>10 %</c:v>
                </c:pt>
              </c:strCache>
            </c:strRef>
          </c:tx>
          <c:spPr>
            <a:solidFill>
              <a:srgbClr val="666699"/>
            </a:solidFill>
            <a:ln w="12600">
              <a:solidFill>
                <a:srgbClr val="666699"/>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Zugkraftdiagramm'!$L$128</c:f>
              <c:numCache>
                <c:formatCode>0</c:formatCode>
                <c:ptCount val="1"/>
                <c:pt idx="0">
                  <c:v>300.721346382255</c:v>
                </c:pt>
              </c:numCache>
            </c:numRef>
          </c:xVal>
          <c:yVal>
            <c:numRef>
              <c:f>'Getriebe- u. Zugkraftdiagramm'!$L$138</c:f>
              <c:numCache>
                <c:formatCode>0</c:formatCode>
                <c:ptCount val="1"/>
                <c:pt idx="0">
                  <c:v>4369.09212056979</c:v>
                </c:pt>
              </c:numCache>
            </c:numRef>
          </c:yVal>
          <c:smooth val="1"/>
        </c:ser>
        <c:ser>
          <c:idx val="23"/>
          <c:order val="23"/>
          <c:tx>
            <c:strRef>
              <c:f>'Getriebe- u. Zugkraftdiagramm'!$O$20</c:f>
              <c:strCache>
                <c:ptCount val="1"/>
                <c:pt idx="0">
                  <c:v>13 %</c:v>
                </c:pt>
              </c:strCache>
            </c:strRef>
          </c:tx>
          <c:spPr>
            <a:solidFill>
              <a:srgbClr val="969696"/>
            </a:solidFill>
            <a:ln w="12600">
              <a:solidFill>
                <a:srgbClr val="969696"/>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Zugkraftdiagramm'!$L$129</c:f>
              <c:numCache>
                <c:formatCode>0</c:formatCode>
                <c:ptCount val="1"/>
                <c:pt idx="0">
                  <c:v>300.721346382255</c:v>
                </c:pt>
              </c:numCache>
            </c:numRef>
          </c:xVal>
          <c:yVal>
            <c:numRef>
              <c:f>'Getriebe- u. Zugkraftdiagramm'!$L$139</c:f>
              <c:numCache>
                <c:formatCode>0</c:formatCode>
                <c:ptCount val="1"/>
                <c:pt idx="0">
                  <c:v>4802.5762573353</c:v>
                </c:pt>
              </c:numCache>
            </c:numRef>
          </c:yVal>
          <c:smooth val="1"/>
        </c:ser>
        <c:ser>
          <c:idx val="24"/>
          <c:order val="24"/>
          <c:tx>
            <c:strRef>
              <c:f>'Getriebe- u. Zugkraftdiagramm'!$O$19</c:f>
              <c:strCache>
                <c:ptCount val="1"/>
                <c:pt idx="0">
                  <c:v>18 %</c:v>
                </c:pt>
              </c:strCache>
            </c:strRef>
          </c:tx>
          <c:spPr>
            <a:solidFill>
              <a:srgbClr val="003366"/>
            </a:solidFill>
            <a:ln w="12600">
              <a:solidFill>
                <a:srgbClr val="003366"/>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Zugkraftdiagramm'!$L$130</c:f>
              <c:numCache>
                <c:formatCode>0</c:formatCode>
                <c:ptCount val="1"/>
                <c:pt idx="0">
                  <c:v>300.721346382255</c:v>
                </c:pt>
              </c:numCache>
            </c:numRef>
          </c:xVal>
          <c:yVal>
            <c:numRef>
              <c:f>'Getriebe- u. Zugkraftdiagramm'!$L$140</c:f>
              <c:numCache>
                <c:formatCode>0</c:formatCode>
                <c:ptCount val="1"/>
                <c:pt idx="0">
                  <c:v>5513.10625717721</c:v>
                </c:pt>
              </c:numCache>
            </c:numRef>
          </c:yVal>
          <c:smooth val="1"/>
        </c:ser>
        <c:ser>
          <c:idx val="25"/>
          <c:order val="25"/>
          <c:tx>
            <c:strRef>
              <c:f>'Getriebe- u. Zugkraftdiagramm'!$O$18</c:f>
              <c:strCache>
                <c:ptCount val="1"/>
                <c:pt idx="0">
                  <c:v>28 %</c:v>
                </c:pt>
              </c:strCache>
            </c:strRef>
          </c:tx>
          <c:spPr>
            <a:solidFill>
              <a:srgbClr val="339966"/>
            </a:solidFill>
            <a:ln w="12600">
              <a:solidFill>
                <a:srgbClr val="339966"/>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Zugkraftdiagramm'!$L$131</c:f>
              <c:numCache>
                <c:formatCode>0</c:formatCode>
                <c:ptCount val="1"/>
                <c:pt idx="0">
                  <c:v>300.721346382255</c:v>
                </c:pt>
              </c:numCache>
            </c:numRef>
          </c:xVal>
          <c:yVal>
            <c:numRef>
              <c:f>'Getriebe- u. Zugkraftdiagramm'!$L$141</c:f>
              <c:numCache>
                <c:formatCode>0</c:formatCode>
                <c:ptCount val="1"/>
                <c:pt idx="0">
                  <c:v>6873.74099123806</c:v>
                </c:pt>
              </c:numCache>
            </c:numRef>
          </c:yVal>
          <c:smooth val="1"/>
        </c:ser>
        <c:ser>
          <c:idx val="26"/>
          <c:order val="26"/>
          <c:tx>
            <c:strRef>
              <c:f>'Getriebe- u. Zugkraftdiagramm'!$O$17</c:f>
              <c:strCache>
                <c:ptCount val="1"/>
                <c:pt idx="0">
                  <c:v>47 %</c:v>
                </c:pt>
              </c:strCache>
            </c:strRef>
          </c:tx>
          <c:spPr>
            <a:solidFill>
              <a:srgbClr val="003300"/>
            </a:solidFill>
            <a:ln w="12600">
              <a:solidFill>
                <a:srgbClr val="0033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Zugkraftdiagramm'!$L$132</c:f>
              <c:numCache>
                <c:formatCode>0</c:formatCode>
                <c:ptCount val="1"/>
                <c:pt idx="0">
                  <c:v>300.721346382255</c:v>
                </c:pt>
              </c:numCache>
            </c:numRef>
          </c:xVal>
          <c:yVal>
            <c:numRef>
              <c:f>'Getriebe- u. Zugkraftdiagramm'!$L$142</c:f>
              <c:numCache>
                <c:formatCode>0</c:formatCode>
                <c:ptCount val="1"/>
                <c:pt idx="0">
                  <c:v>9160.13291948853</c:v>
                </c:pt>
              </c:numCache>
            </c:numRef>
          </c:yVal>
          <c:smooth val="1"/>
        </c:ser>
        <c:ser>
          <c:idx val="27"/>
          <c:order val="27"/>
          <c:tx>
            <c:strRef>
              <c:f>'Getriebe- u. Zugkraftdiagramm'!$O$16</c:f>
              <c:strCache>
                <c:ptCount val="1"/>
                <c:pt idx="0">
                  <c:v>118 %</c:v>
                </c:pt>
              </c:strCache>
            </c:strRef>
          </c:tx>
          <c:spPr>
            <a:solidFill>
              <a:srgbClr val="333300"/>
            </a:solidFill>
            <a:ln w="12600">
              <a:solidFill>
                <a:srgbClr val="3333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'Getriebe- u. Zugkraftdiagramm'!$L$133</c:f>
              <c:numCache>
                <c:formatCode>0</c:formatCode>
                <c:ptCount val="1"/>
                <c:pt idx="0">
                  <c:v>75.1803365955637</c:v>
                </c:pt>
              </c:numCache>
            </c:numRef>
          </c:xVal>
          <c:yVal>
            <c:numRef>
              <c:f>'Getriebe- u. Zugkraftdiagramm'!$L$143</c:f>
              <c:numCache>
                <c:formatCode>0</c:formatCode>
                <c:ptCount val="1"/>
                <c:pt idx="0">
                  <c:v>11574.0862559166</c:v>
                </c:pt>
              </c:numCache>
            </c:numRef>
          </c:yVal>
          <c:smooth val="1"/>
        </c:ser>
        <c:axId val="83790460"/>
        <c:axId val="96597006"/>
      </c:scatterChart>
      <c:valAx>
        <c:axId val="83790460"/>
        <c:scaling>
          <c:orientation val="minMax"/>
          <c:max val="320"/>
          <c:min val="0"/>
        </c:scaling>
        <c:delete val="0"/>
        <c:axPos val="b"/>
        <c:majorGridlines>
          <c:spPr>
            <a:ln w="25200">
              <a:solidFill>
                <a:srgbClr val="000000"/>
              </a:solidFill>
              <a:round/>
            </a:ln>
          </c:spPr>
        </c:majorGridlines>
        <c:minorGridlines>
          <c:spPr>
            <a:ln w="0">
              <a:solidFill>
                <a:srgbClr val="000000"/>
              </a:solidFill>
            </a:ln>
          </c:spPr>
        </c:minorGridlines>
        <c:title>
          <c:tx>
            <c:rich>
              <a:bodyPr rot="0"/>
              <a:lstStyle/>
              <a:p>
                <a:pPr>
                  <a:defRPr b="0" sz="1300" strike="noStrike" u="none">
                    <a:uFillTx/>
                    <a:latin typeface="Arial"/>
                  </a:defRPr>
                </a:pPr>
                <a:r>
                  <a:rPr b="1" sz="1100" strike="noStrike" u="sng">
                    <a:solidFill>
                      <a:srgbClr val="000000"/>
                    </a:solidFill>
                    <a:uFillTx/>
                    <a:latin typeface="Arial"/>
                    <a:ea typeface="DejaVu Sans"/>
                  </a:rPr>
                  <a:t>   v   </a:t>
                </a:r>
              </a:p>
              <a:p>
                <a:pPr>
                  <a:defRPr b="0" sz="1300" strike="noStrike" u="none">
                    <a:uFillTx/>
                    <a:latin typeface="Arial"/>
                  </a:defRPr>
                </a:pPr>
                <a:r>
                  <a:rPr b="0" sz="1000" strike="noStrike" u="none">
                    <a:solidFill>
                      <a:srgbClr val="000000"/>
                    </a:solidFill>
                    <a:uFillTx/>
                    <a:latin typeface="Arial"/>
                    <a:ea typeface="DejaVu Sans"/>
                  </a:rPr>
                  <a:t>km/h</a:t>
                </a:r>
              </a:p>
            </c:rich>
          </c:tx>
          <c:layout>
            <c:manualLayout>
              <c:xMode val="edge"/>
              <c:yMode val="edge"/>
              <c:x val="0.854935019318581"/>
              <c:y val="0.921255060728745"/>
            </c:manualLayout>
          </c:layout>
          <c:overlay val="0"/>
          <c:spPr>
            <a:noFill/>
            <a:ln w="0">
              <a:noFill/>
            </a:ln>
          </c:spPr>
        </c:title>
        <c:numFmt formatCode="0" sourceLinked="0"/>
        <c:majorTickMark val="out"/>
        <c:minorTickMark val="none"/>
        <c:tickLblPos val="nextTo"/>
        <c:spPr>
          <a:ln w="25200">
            <a:solidFill>
              <a:srgbClr val="000000"/>
            </a:solidFill>
            <a:round/>
          </a:ln>
        </c:spPr>
        <c:txPr>
          <a:bodyPr/>
          <a:lstStyle/>
          <a:p>
            <a:pPr>
              <a:defRPr b="0" sz="1100" strike="noStrike" u="none">
                <a:solidFill>
                  <a:srgbClr val="000000"/>
                </a:solidFill>
                <a:uFillTx/>
                <a:latin typeface="Arial"/>
                <a:ea typeface="DejaVu Sans"/>
              </a:defRPr>
            </a:pPr>
          </a:p>
        </c:txPr>
        <c:crossAx val="96597006"/>
        <c:crossesAt val="0"/>
        <c:crossBetween val="midCat"/>
        <c:majorUnit val="50"/>
      </c:valAx>
      <c:valAx>
        <c:axId val="96597006"/>
        <c:scaling>
          <c:orientation val="minMax"/>
          <c:max val="12000"/>
          <c:min val="0"/>
        </c:scaling>
        <c:delete val="0"/>
        <c:axPos val="l"/>
        <c:majorGridlines>
          <c:spPr>
            <a:ln w="0">
              <a:solidFill>
                <a:srgbClr val="000000"/>
              </a:solidFill>
            </a:ln>
          </c:spPr>
        </c:majorGridlines>
        <c:minorGridlines>
          <c:spPr>
            <a:ln w="0">
              <a:solidFill>
                <a:srgbClr val="000000"/>
              </a:solidFill>
            </a:ln>
          </c:spPr>
        </c:minorGridlines>
        <c:title>
          <c:tx>
            <c:rich>
              <a:bodyPr rot="0"/>
              <a:lstStyle/>
              <a:p>
                <a:pPr>
                  <a:defRPr b="0" sz="1300" strike="noStrike" u="none">
                    <a:uFillTx/>
                    <a:latin typeface="Arial"/>
                  </a:defRPr>
                </a:pPr>
                <a:r>
                  <a:rPr b="1" sz="1200" strike="noStrike" u="sng">
                    <a:solidFill>
                      <a:srgbClr val="000000"/>
                    </a:solidFill>
                    <a:uFillTx/>
                    <a:latin typeface="Arial"/>
                    <a:ea typeface="DejaVu Sans"/>
                  </a:rPr>
                  <a:t>F</a:t>
                </a:r>
                <a:r>
                  <a:rPr b="1" sz="1200" strike="noStrike" u="none">
                    <a:solidFill>
                      <a:srgbClr val="000000"/>
                    </a:solidFill>
                    <a:uFillTx/>
                    <a:latin typeface="Arial"/>
                    <a:ea typeface="DejaVu Sans"/>
                  </a:rPr>
                  <a:t/>
                </a:r>
              </a:p>
              <a:p>
                <a:pPr>
                  <a:defRPr b="0" sz="1300" strike="noStrike" u="none">
                    <a:uFillTx/>
                    <a:latin typeface="Arial"/>
                  </a:defRPr>
                </a:pPr>
                <a:r>
                  <a:rPr b="0" sz="1000" strike="noStrike" u="none">
                    <a:solidFill>
                      <a:srgbClr val="000000"/>
                    </a:solidFill>
                    <a:uFillTx/>
                    <a:latin typeface="Arial"/>
                    <a:ea typeface="DejaVu Sans"/>
                  </a:rPr>
                  <a:t>N</a:t>
                </a:r>
              </a:p>
            </c:rich>
          </c:tx>
          <c:layout>
            <c:manualLayout>
              <c:xMode val="edge"/>
              <c:yMode val="edge"/>
              <c:x val="0.0363289678358172"/>
              <c:y val="0.0216599190283401"/>
            </c:manualLayout>
          </c:layout>
          <c:overlay val="0"/>
          <c:spPr>
            <a:noFill/>
            <a:ln w="0">
              <a:noFill/>
            </a:ln>
          </c:spPr>
        </c:title>
        <c:numFmt formatCode="0" sourceLinked="0"/>
        <c:majorTickMark val="out"/>
        <c:minorTickMark val="none"/>
        <c:tickLblPos val="nextTo"/>
        <c:spPr>
          <a:ln w="25200">
            <a:solidFill>
              <a:srgbClr val="000000"/>
            </a:solidFill>
            <a:round/>
          </a:ln>
        </c:spPr>
        <c:txPr>
          <a:bodyPr/>
          <a:lstStyle/>
          <a:p>
            <a:pPr>
              <a:defRPr b="0" sz="1100" strike="noStrike" u="none">
                <a:solidFill>
                  <a:srgbClr val="000000"/>
                </a:solidFill>
                <a:uFillTx/>
                <a:latin typeface="Arial"/>
                <a:ea typeface="DejaVu Sans"/>
              </a:defRPr>
            </a:pPr>
          </a:p>
        </c:txPr>
        <c:crossAx val="83790460"/>
        <c:crossesAt val="0"/>
        <c:crossBetween val="midCat"/>
        <c:majorUnit val="2000"/>
        <c:minorUnit val="500"/>
      </c:valAx>
      <c:spPr>
        <a:solidFill>
          <a:srgbClr val="ffffff"/>
        </a:solidFill>
        <a:ln w="25200">
          <a:solidFill>
            <a:srgbClr val="000000"/>
          </a:solidFill>
          <a:round/>
        </a:ln>
      </c:spPr>
    </c:plotArea>
    <c:plotVisOnly val="1"/>
    <c:dispBlanksAs val="gap"/>
  </c:chart>
  <c:spPr>
    <a:noFill/>
    <a:ln w="12600">
      <a:noFill/>
    </a:ln>
  </c:spPr>
</c:chartSpace>
</file>

<file path=xl/drawings/_rels/drawing1.xml.rels><?xml version="1.0" encoding="UTF-8"?>
<Relationships xmlns="http://schemas.openxmlformats.org/package/2006/relationships"><Relationship Id="rId1" Type="http://schemas.openxmlformats.org/officeDocument/2006/relationships/chart" Target="../charts/chart1.xml"/>
</Relationships>
</file>

<file path=xl/drawings/_rels/drawing2.xml.rels><?xml version="1.0" encoding="UTF-8"?>
<Relationships xmlns="http://schemas.openxmlformats.org/package/2006/relationships"><Relationship Id="rId1" Type="http://schemas.openxmlformats.org/officeDocument/2006/relationships/chart" Target="../charts/chart2.xml"/><Relationship Id="rId2" Type="http://schemas.openxmlformats.org/officeDocument/2006/relationships/chart" Target="../charts/chart3.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623880</xdr:colOff>
      <xdr:row>7</xdr:row>
      <xdr:rowOff>28800</xdr:rowOff>
    </xdr:from>
    <xdr:to>
      <xdr:col>11</xdr:col>
      <xdr:colOff>90360</xdr:colOff>
      <xdr:row>26</xdr:row>
      <xdr:rowOff>56880</xdr:rowOff>
    </xdr:to>
    <xdr:graphicFrame>
      <xdr:nvGraphicFramePr>
        <xdr:cNvPr id="0" name="Chart 42"/>
        <xdr:cNvGraphicFramePr/>
      </xdr:nvGraphicFramePr>
      <xdr:xfrm>
        <a:off x="623880" y="1760400"/>
        <a:ext cx="5549760" cy="41544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40</xdr:row>
      <xdr:rowOff>27720</xdr:rowOff>
    </xdr:from>
    <xdr:to>
      <xdr:col>13</xdr:col>
      <xdr:colOff>168120</xdr:colOff>
      <xdr:row>65</xdr:row>
      <xdr:rowOff>51840</xdr:rowOff>
    </xdr:to>
    <xdr:graphicFrame>
      <xdr:nvGraphicFramePr>
        <xdr:cNvPr id="1" name="Chart 6"/>
        <xdr:cNvGraphicFramePr/>
      </xdr:nvGraphicFramePr>
      <xdr:xfrm>
        <a:off x="0" y="7362000"/>
        <a:ext cx="7161480" cy="40723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9</xdr:row>
      <xdr:rowOff>28080</xdr:rowOff>
    </xdr:from>
    <xdr:to>
      <xdr:col>13</xdr:col>
      <xdr:colOff>180720</xdr:colOff>
      <xdr:row>39</xdr:row>
      <xdr:rowOff>124200</xdr:rowOff>
    </xdr:to>
    <xdr:graphicFrame>
      <xdr:nvGraphicFramePr>
        <xdr:cNvPr id="2" name="Chart 4"/>
        <xdr:cNvGraphicFramePr/>
      </xdr:nvGraphicFramePr>
      <xdr:xfrm>
        <a:off x="0" y="1961640"/>
        <a:ext cx="7174080" cy="533484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32"/>
  <sheetViews>
    <sheetView showFormulas="false" showGridLines="false" showRowColHeaders="true" showZeros="true" rightToLeft="false" tabSelected="false" showOutlineSymbols="false" defaultGridColor="true" view="normal" topLeftCell="A1" colorId="64" zoomScale="100" zoomScaleNormal="100" zoomScalePageLayoutView="100" workbookViewId="0">
      <selection pane="topLeft" activeCell="C1" activeCellId="0" sqref="C1"/>
    </sheetView>
  </sheetViews>
  <sheetFormatPr defaultColWidth="11.41796875" defaultRowHeight="12.75" zeroHeight="false" outlineLevelRow="0" outlineLevelCol="0"/>
  <cols>
    <col collapsed="false" customWidth="true" hidden="false" outlineLevel="0" max="1" min="1" style="1" width="9.28"/>
    <col collapsed="false" customWidth="true" hidden="false" outlineLevel="0" max="2" min="2" style="1" width="7.7"/>
    <col collapsed="false" customWidth="true" hidden="false" outlineLevel="0" max="12" min="3" style="2" width="7.7"/>
    <col collapsed="false" customWidth="true" hidden="false" outlineLevel="0" max="13" min="13" style="2" width="6.28"/>
    <col collapsed="false" customWidth="true" hidden="false" outlineLevel="0" max="24" min="14" style="2" width="4.99"/>
    <col collapsed="false" customWidth="true" hidden="false" outlineLevel="0" max="26" min="25" style="2" width="3.56"/>
    <col collapsed="false" customWidth="false" hidden="false" outlineLevel="0" max="257" min="27" style="2" width="11.43"/>
  </cols>
  <sheetData>
    <row r="1" customFormat="false" ht="17.1" hidden="false" customHeight="true" outlineLevel="0" collapsed="false">
      <c r="A1" s="3" t="s">
        <v>0</v>
      </c>
      <c r="B1" s="3"/>
      <c r="C1" s="4" t="n">
        <v>650</v>
      </c>
      <c r="D1" s="5" t="n">
        <v>1000</v>
      </c>
      <c r="E1" s="4" t="n">
        <v>2000</v>
      </c>
      <c r="F1" s="5" t="n">
        <v>3000</v>
      </c>
      <c r="G1" s="5" t="n">
        <v>3500</v>
      </c>
      <c r="H1" s="5" t="n">
        <v>4000</v>
      </c>
      <c r="I1" s="5" t="n">
        <v>5000</v>
      </c>
      <c r="J1" s="5" t="n">
        <v>5900</v>
      </c>
      <c r="K1" s="5" t="n">
        <v>6500</v>
      </c>
      <c r="L1" s="5"/>
      <c r="M1" s="6"/>
    </row>
    <row r="2" customFormat="false" ht="17.1" hidden="false" customHeight="true" outlineLevel="0" collapsed="false">
      <c r="A2" s="7" t="s">
        <v>1</v>
      </c>
      <c r="B2" s="7"/>
      <c r="C2" s="8"/>
      <c r="D2" s="9"/>
      <c r="E2" s="8"/>
      <c r="F2" s="9"/>
      <c r="G2" s="9" t="n">
        <v>300</v>
      </c>
      <c r="H2" s="9"/>
      <c r="I2" s="9"/>
      <c r="J2" s="9"/>
      <c r="K2" s="9"/>
      <c r="L2" s="9"/>
      <c r="M2" s="10"/>
      <c r="N2" s="11"/>
    </row>
    <row r="3" customFormat="false" ht="17.1" hidden="false" customHeight="true" outlineLevel="0" collapsed="false">
      <c r="A3" s="7" t="s">
        <v>2</v>
      </c>
      <c r="B3" s="7"/>
      <c r="C3" s="12" t="n">
        <v>11</v>
      </c>
      <c r="D3" s="12" t="n">
        <v>21</v>
      </c>
      <c r="E3" s="12" t="n">
        <v>54</v>
      </c>
      <c r="F3" s="12" t="n">
        <v>92</v>
      </c>
      <c r="G3" s="12"/>
      <c r="H3" s="12" t="n">
        <v>125.5</v>
      </c>
      <c r="I3" s="12" t="n">
        <v>155</v>
      </c>
      <c r="J3" s="12" t="n">
        <v>170</v>
      </c>
      <c r="K3" s="12" t="n">
        <v>165</v>
      </c>
      <c r="L3" s="12"/>
      <c r="M3" s="13"/>
      <c r="N3" s="11"/>
    </row>
    <row r="4" customFormat="false" ht="17.1" hidden="false" customHeight="true" outlineLevel="0" collapsed="false">
      <c r="A4" s="7" t="s">
        <v>3</v>
      </c>
      <c r="B4" s="7"/>
      <c r="C4" s="14" t="n">
        <f aca="false">IF(C1="","",IF(C2="",C3/C1*9550,C2))</f>
        <v>161.615384615385</v>
      </c>
      <c r="D4" s="14" t="n">
        <f aca="false">IF(D1="",C4,IF(D2="",D3/D1*9550,D2))</f>
        <v>200.55</v>
      </c>
      <c r="E4" s="14" t="n">
        <f aca="false">IF(E1="",D4,IF(E2="",E3/E1*9550,E2))</f>
        <v>257.85</v>
      </c>
      <c r="F4" s="14" t="n">
        <f aca="false">IF(F1="",E4,IF(F2="",F3/F1*9550,F2))</f>
        <v>292.866666666667</v>
      </c>
      <c r="G4" s="14" t="n">
        <f aca="false">IF(G1="",F4,IF(G2="",G3/G1*9550,G2))</f>
        <v>300</v>
      </c>
      <c r="H4" s="14" t="n">
        <f aca="false">IF(H1="",G4,IF(H2="",H3/H1*9550,H2))</f>
        <v>299.63125</v>
      </c>
      <c r="I4" s="14" t="n">
        <f aca="false">IF(I1="",H4,IF(I2="",I3/I1*9550,I2))</f>
        <v>296.05</v>
      </c>
      <c r="J4" s="14" t="n">
        <f aca="false">IF(J1="",I4,IF(J2="",J3/J1*9550,J2))</f>
        <v>275.169491525424</v>
      </c>
      <c r="K4" s="14" t="n">
        <f aca="false">IF(K1="",J4,IF(K2="",K3/K1*9550,K2))</f>
        <v>242.423076923077</v>
      </c>
      <c r="L4" s="14" t="n">
        <f aca="false">IF(L1="",K4,IF(L2="",L3/L1*9550,L2))</f>
        <v>242.423076923077</v>
      </c>
      <c r="M4" s="15" t="n">
        <f aca="false">IF(M1="",L4,IF(M2="",M3/M1*9550,M2))</f>
        <v>242.423076923077</v>
      </c>
      <c r="N4" s="16"/>
    </row>
    <row r="5" customFormat="false" ht="17.1" hidden="false" customHeight="true" outlineLevel="0" collapsed="false">
      <c r="A5" s="7" t="s">
        <v>4</v>
      </c>
      <c r="B5" s="7"/>
      <c r="C5" s="14" t="n">
        <f aca="false">IF(C1="","",IF(C3="",C4*C1/9550,C3))</f>
        <v>11</v>
      </c>
      <c r="D5" s="14" t="n">
        <f aca="false">IF(D1="",C5,IF(D3="",D4*D1/9550,D3))</f>
        <v>21</v>
      </c>
      <c r="E5" s="14" t="n">
        <f aca="false">IF(E1="",D5,IF(E3="",E4*E1/9550,E3))</f>
        <v>54</v>
      </c>
      <c r="F5" s="14" t="n">
        <f aca="false">IF(F1="",E5,IF(F3="",F4*F1/9550,F3))</f>
        <v>92</v>
      </c>
      <c r="G5" s="14" t="n">
        <f aca="false">IF(G1="",F5,IF(G3="",G4*G1/9550,G3))</f>
        <v>109.947643979058</v>
      </c>
      <c r="H5" s="14" t="n">
        <f aca="false">IF(H1="",G5,IF(H3="",H4*H1/9550,H3))</f>
        <v>125.5</v>
      </c>
      <c r="I5" s="14" t="n">
        <f aca="false">IF(I1="",H5,IF(I3="",I4*I1/9550,I3))</f>
        <v>155</v>
      </c>
      <c r="J5" s="14" t="n">
        <f aca="false">IF(J1="",I5,IF(J3="",J4*J1/9550,J3))</f>
        <v>170</v>
      </c>
      <c r="K5" s="14" t="n">
        <f aca="false">IF(K1="",J5,IF(K3="",K4*K1/9550,K3))</f>
        <v>165</v>
      </c>
      <c r="L5" s="14" t="n">
        <f aca="false">IF(L1="",K5,IF(L3="",L4*L1/9550,L3))</f>
        <v>165</v>
      </c>
      <c r="M5" s="15" t="n">
        <f aca="false">IF(M1="",L5,IF(M3="",M4*M1/9550,M3))</f>
        <v>165</v>
      </c>
      <c r="N5" s="16"/>
    </row>
    <row r="6" customFormat="false" ht="17.1" hidden="false" customHeight="true" outlineLevel="0" collapsed="false">
      <c r="A6" s="17" t="s">
        <v>5</v>
      </c>
      <c r="B6" s="17"/>
      <c r="C6" s="18" t="n">
        <f aca="false">C5*1.36</f>
        <v>14.96</v>
      </c>
      <c r="D6" s="18" t="n">
        <f aca="false">D5*1.36</f>
        <v>28.56</v>
      </c>
      <c r="E6" s="18" t="n">
        <f aca="false">E5*1.36</f>
        <v>73.44</v>
      </c>
      <c r="F6" s="18" t="n">
        <f aca="false">F5*1.36</f>
        <v>125.12</v>
      </c>
      <c r="G6" s="18" t="n">
        <f aca="false">G5*1.36</f>
        <v>149.528795811518</v>
      </c>
      <c r="H6" s="18" t="n">
        <f aca="false">H5*1.36</f>
        <v>170.68</v>
      </c>
      <c r="I6" s="18" t="n">
        <f aca="false">I5*1.36</f>
        <v>210.8</v>
      </c>
      <c r="J6" s="18" t="n">
        <f aca="false">J5*1.36</f>
        <v>231.2</v>
      </c>
      <c r="K6" s="18" t="n">
        <f aca="false">K5*1.36</f>
        <v>224.4</v>
      </c>
      <c r="L6" s="18" t="n">
        <f aca="false">L5*1.36</f>
        <v>224.4</v>
      </c>
      <c r="M6" s="19" t="n">
        <f aca="false">M5*1.36</f>
        <v>224.4</v>
      </c>
      <c r="N6" s="16"/>
    </row>
    <row r="7" customFormat="false" ht="33.75" hidden="false" customHeight="true" outlineLevel="0" collapsed="false">
      <c r="A7" s="20" t="s">
        <v>6</v>
      </c>
      <c r="B7" s="20"/>
      <c r="C7" s="20"/>
      <c r="D7" s="20"/>
      <c r="E7" s="20"/>
      <c r="F7" s="20"/>
      <c r="G7" s="20"/>
      <c r="H7" s="20"/>
      <c r="I7" s="20"/>
      <c r="J7" s="20"/>
      <c r="K7" s="20"/>
      <c r="L7" s="20"/>
      <c r="M7" s="20"/>
    </row>
    <row r="8" customFormat="false" ht="17.1" hidden="false" customHeight="true" outlineLevel="0" collapsed="false">
      <c r="A8" s="21"/>
      <c r="B8" s="21"/>
      <c r="C8" s="22"/>
      <c r="D8" s="23"/>
      <c r="E8" s="23"/>
      <c r="F8" s="23"/>
      <c r="G8" s="23"/>
      <c r="H8" s="23"/>
      <c r="I8" s="23"/>
      <c r="J8" s="23"/>
      <c r="K8" s="23"/>
      <c r="L8" s="23"/>
      <c r="M8" s="23"/>
    </row>
    <row r="9" customFormat="false" ht="17.1" hidden="false" customHeight="true" outlineLevel="0" collapsed="false">
      <c r="A9" s="21"/>
      <c r="B9" s="21"/>
      <c r="C9" s="22"/>
      <c r="D9" s="23"/>
      <c r="E9" s="23"/>
      <c r="F9" s="23"/>
      <c r="G9" s="23"/>
      <c r="H9" s="23"/>
      <c r="I9" s="23"/>
      <c r="J9" s="23"/>
      <c r="K9" s="23"/>
      <c r="L9" s="23"/>
      <c r="M9" s="23"/>
      <c r="Y9" s="24"/>
      <c r="Z9" s="24"/>
    </row>
    <row r="10" customFormat="false" ht="17.1" hidden="false" customHeight="true" outlineLevel="0" collapsed="false">
      <c r="A10" s="21"/>
      <c r="B10" s="21"/>
      <c r="C10" s="22"/>
      <c r="D10" s="23"/>
      <c r="E10" s="23"/>
      <c r="F10" s="23"/>
      <c r="G10" s="23"/>
      <c r="H10" s="23"/>
      <c r="I10" s="23"/>
      <c r="J10" s="23"/>
      <c r="K10" s="23"/>
      <c r="L10" s="23"/>
      <c r="M10" s="23"/>
      <c r="N10" s="25"/>
      <c r="O10" s="25"/>
      <c r="P10" s="25"/>
      <c r="Q10" s="25"/>
      <c r="R10" s="25"/>
      <c r="S10" s="25"/>
      <c r="T10" s="25"/>
      <c r="U10" s="25"/>
      <c r="V10" s="25"/>
      <c r="W10" s="25"/>
      <c r="X10" s="25"/>
      <c r="Y10" s="25"/>
      <c r="Z10" s="25"/>
    </row>
    <row r="11" customFormat="false" ht="17.1" hidden="false" customHeight="true" outlineLevel="0" collapsed="false">
      <c r="A11" s="21"/>
      <c r="B11" s="21"/>
      <c r="C11" s="22"/>
      <c r="D11" s="23"/>
      <c r="E11" s="23"/>
      <c r="F11" s="23"/>
      <c r="G11" s="23"/>
      <c r="H11" s="23"/>
      <c r="I11" s="23"/>
      <c r="J11" s="23"/>
      <c r="K11" s="23"/>
      <c r="L11" s="23"/>
      <c r="M11" s="23"/>
      <c r="N11" s="24"/>
      <c r="O11" s="24"/>
      <c r="P11" s="24"/>
      <c r="Q11" s="24"/>
      <c r="R11" s="24"/>
      <c r="S11" s="24"/>
      <c r="T11" s="24"/>
      <c r="U11" s="24"/>
      <c r="V11" s="24"/>
      <c r="W11" s="24"/>
      <c r="X11" s="24"/>
    </row>
    <row r="12" customFormat="false" ht="17.1" hidden="false" customHeight="true" outlineLevel="0" collapsed="false">
      <c r="A12" s="21"/>
      <c r="B12" s="21"/>
      <c r="C12" s="22"/>
      <c r="D12" s="23"/>
      <c r="E12" s="23"/>
      <c r="F12" s="23"/>
      <c r="G12" s="23"/>
      <c r="H12" s="23"/>
      <c r="I12" s="23"/>
      <c r="J12" s="23"/>
      <c r="K12" s="23"/>
      <c r="L12" s="23"/>
      <c r="M12" s="23"/>
    </row>
    <row r="13" customFormat="false" ht="17.1" hidden="false" customHeight="true" outlineLevel="0" collapsed="false">
      <c r="A13" s="21"/>
      <c r="B13" s="21"/>
      <c r="C13" s="22"/>
      <c r="D13" s="23"/>
      <c r="E13" s="23"/>
      <c r="F13" s="23"/>
      <c r="G13" s="23"/>
      <c r="H13" s="23"/>
      <c r="I13" s="23"/>
      <c r="J13" s="23"/>
      <c r="K13" s="23"/>
      <c r="L13" s="23"/>
      <c r="M13" s="23"/>
    </row>
    <row r="14" customFormat="false" ht="17.1" hidden="false" customHeight="true" outlineLevel="0" collapsed="false">
      <c r="A14" s="21"/>
      <c r="B14" s="21"/>
      <c r="C14" s="22"/>
      <c r="D14" s="23"/>
      <c r="E14" s="23"/>
      <c r="F14" s="23"/>
      <c r="G14" s="23"/>
      <c r="H14" s="23"/>
      <c r="I14" s="23"/>
      <c r="J14" s="23"/>
      <c r="K14" s="23"/>
      <c r="L14" s="23"/>
      <c r="M14" s="23"/>
    </row>
    <row r="15" customFormat="false" ht="17.1" hidden="false" customHeight="true" outlineLevel="0" collapsed="false">
      <c r="A15" s="21"/>
      <c r="B15" s="21"/>
      <c r="C15" s="22"/>
      <c r="D15" s="23"/>
      <c r="E15" s="23"/>
      <c r="F15" s="23"/>
      <c r="G15" s="23"/>
      <c r="H15" s="23"/>
      <c r="I15" s="23"/>
      <c r="J15" s="23"/>
      <c r="K15" s="23"/>
      <c r="L15" s="23"/>
      <c r="M15" s="23"/>
    </row>
    <row r="16" customFormat="false" ht="17.1" hidden="false" customHeight="true" outlineLevel="0" collapsed="false">
      <c r="A16" s="21"/>
      <c r="B16" s="21"/>
      <c r="C16" s="22"/>
      <c r="D16" s="23"/>
      <c r="E16" s="23"/>
      <c r="F16" s="23"/>
      <c r="G16" s="23"/>
      <c r="H16" s="23"/>
      <c r="I16" s="23"/>
      <c r="J16" s="23"/>
      <c r="K16" s="23"/>
      <c r="L16" s="23"/>
      <c r="M16" s="23"/>
    </row>
    <row r="17" customFormat="false" ht="17.1" hidden="false" customHeight="true" outlineLevel="0" collapsed="false">
      <c r="A17" s="21"/>
      <c r="B17" s="21"/>
      <c r="C17" s="22"/>
      <c r="D17" s="23"/>
      <c r="E17" s="23"/>
      <c r="F17" s="23"/>
      <c r="G17" s="23"/>
      <c r="H17" s="23"/>
      <c r="I17" s="23"/>
      <c r="J17" s="23"/>
      <c r="K17" s="23"/>
      <c r="L17" s="23"/>
      <c r="M17" s="23"/>
    </row>
    <row r="18" customFormat="false" ht="17.1" hidden="false" customHeight="true" outlineLevel="0" collapsed="false">
      <c r="A18" s="21"/>
      <c r="B18" s="21"/>
      <c r="C18" s="22"/>
      <c r="D18" s="23"/>
      <c r="E18" s="23"/>
      <c r="F18" s="23"/>
      <c r="G18" s="23"/>
      <c r="H18" s="23"/>
      <c r="I18" s="23"/>
      <c r="J18" s="23"/>
      <c r="K18" s="23"/>
      <c r="L18" s="23"/>
      <c r="M18" s="23"/>
    </row>
    <row r="19" customFormat="false" ht="17.1" hidden="false" customHeight="true" outlineLevel="0" collapsed="false">
      <c r="A19" s="21"/>
      <c r="B19" s="21"/>
      <c r="C19" s="22"/>
      <c r="D19" s="23"/>
      <c r="E19" s="23"/>
      <c r="F19" s="23"/>
      <c r="G19" s="23"/>
      <c r="H19" s="23"/>
      <c r="I19" s="23"/>
      <c r="J19" s="23"/>
      <c r="K19" s="23"/>
      <c r="L19" s="23"/>
      <c r="M19" s="23"/>
    </row>
    <row r="20" customFormat="false" ht="17.1" hidden="false" customHeight="true" outlineLevel="0" collapsed="false">
      <c r="A20" s="21"/>
      <c r="B20" s="21"/>
      <c r="C20" s="22"/>
      <c r="D20" s="23"/>
      <c r="E20" s="23"/>
      <c r="F20" s="23"/>
      <c r="G20" s="23"/>
      <c r="H20" s="23"/>
      <c r="I20" s="23"/>
      <c r="J20" s="23"/>
      <c r="K20" s="23"/>
      <c r="L20" s="23"/>
      <c r="M20" s="23"/>
    </row>
    <row r="21" customFormat="false" ht="17.1" hidden="false" customHeight="true" outlineLevel="0" collapsed="false">
      <c r="A21" s="21"/>
      <c r="B21" s="21"/>
      <c r="C21" s="22"/>
      <c r="D21" s="23"/>
      <c r="E21" s="23"/>
      <c r="F21" s="23"/>
      <c r="G21" s="23"/>
      <c r="H21" s="23"/>
      <c r="I21" s="23"/>
      <c r="J21" s="23"/>
      <c r="K21" s="23"/>
      <c r="L21" s="23"/>
      <c r="M21" s="23"/>
    </row>
    <row r="22" customFormat="false" ht="17.1" hidden="false" customHeight="true" outlineLevel="0" collapsed="false">
      <c r="A22" s="21"/>
      <c r="B22" s="21"/>
      <c r="C22" s="22"/>
      <c r="D22" s="23"/>
      <c r="E22" s="23"/>
      <c r="F22" s="23"/>
      <c r="G22" s="23"/>
      <c r="H22" s="23"/>
      <c r="I22" s="23"/>
      <c r="J22" s="23"/>
      <c r="K22" s="23"/>
      <c r="L22" s="23"/>
      <c r="M22" s="23"/>
    </row>
    <row r="23" customFormat="false" ht="17.1" hidden="false" customHeight="true" outlineLevel="0" collapsed="false">
      <c r="A23" s="21"/>
      <c r="B23" s="21"/>
      <c r="C23" s="22"/>
      <c r="D23" s="23"/>
      <c r="E23" s="23"/>
      <c r="F23" s="23"/>
      <c r="G23" s="23"/>
      <c r="H23" s="23"/>
      <c r="I23" s="23"/>
      <c r="J23" s="23"/>
      <c r="K23" s="23"/>
      <c r="L23" s="23"/>
      <c r="M23" s="23"/>
    </row>
    <row r="24" customFormat="false" ht="17.1" hidden="false" customHeight="true" outlineLevel="0" collapsed="false">
      <c r="A24" s="21"/>
      <c r="B24" s="21"/>
      <c r="C24" s="22"/>
      <c r="D24" s="23"/>
      <c r="E24" s="23"/>
      <c r="F24" s="23"/>
      <c r="G24" s="23"/>
      <c r="H24" s="23"/>
      <c r="I24" s="23"/>
      <c r="J24" s="23"/>
      <c r="K24" s="23"/>
      <c r="L24" s="23"/>
      <c r="M24" s="23"/>
    </row>
    <row r="25" customFormat="false" ht="17.1" hidden="false" customHeight="true" outlineLevel="0" collapsed="false">
      <c r="A25" s="21"/>
      <c r="B25" s="21"/>
      <c r="C25" s="22"/>
      <c r="D25" s="23"/>
      <c r="E25" s="23"/>
      <c r="F25" s="23"/>
      <c r="G25" s="23"/>
      <c r="H25" s="23"/>
      <c r="I25" s="23"/>
      <c r="J25" s="23"/>
      <c r="K25" s="23"/>
      <c r="L25" s="23"/>
      <c r="M25" s="23"/>
    </row>
    <row r="26" customFormat="false" ht="17.1" hidden="false" customHeight="true" outlineLevel="0" collapsed="false">
      <c r="A26" s="21"/>
      <c r="B26" s="21"/>
      <c r="C26" s="22"/>
      <c r="D26" s="23"/>
      <c r="E26" s="23"/>
      <c r="F26" s="23"/>
      <c r="G26" s="23"/>
      <c r="H26" s="23"/>
      <c r="I26" s="23"/>
      <c r="J26" s="23"/>
      <c r="K26" s="23"/>
      <c r="L26" s="23"/>
      <c r="M26" s="23"/>
    </row>
    <row r="27" customFormat="false" ht="17.1" hidden="false" customHeight="true" outlineLevel="0" collapsed="false">
      <c r="A27" s="21"/>
      <c r="B27" s="21"/>
      <c r="C27" s="22"/>
      <c r="D27" s="23"/>
      <c r="E27" s="23"/>
      <c r="F27" s="23"/>
      <c r="G27" s="23"/>
      <c r="H27" s="23"/>
      <c r="I27" s="23"/>
      <c r="J27" s="23"/>
      <c r="K27" s="23"/>
      <c r="L27" s="23"/>
      <c r="M27" s="23"/>
    </row>
    <row r="28" customFormat="false" ht="17.1" hidden="false" customHeight="true" outlineLevel="0" collapsed="false">
      <c r="A28" s="26" t="str">
        <f aca="false">A1</f>
        <v>n/min-1</v>
      </c>
      <c r="B28" s="27" t="n">
        <f aca="false">IF(C1="","",C1)</f>
        <v>650</v>
      </c>
      <c r="C28" s="28" t="n">
        <f aca="false">IF(D1="","",D1)</f>
        <v>1000</v>
      </c>
      <c r="D28" s="28" t="n">
        <f aca="false">IF(E1="","",E1)</f>
        <v>2000</v>
      </c>
      <c r="E28" s="28" t="n">
        <f aca="false">IF(F1="","",F1)</f>
        <v>3000</v>
      </c>
      <c r="F28" s="28" t="n">
        <f aca="false">IF(G1="","",G1)</f>
        <v>3500</v>
      </c>
      <c r="G28" s="28" t="n">
        <f aca="false">IF(H1="","",H1)</f>
        <v>4000</v>
      </c>
      <c r="H28" s="28" t="n">
        <f aca="false">IF(I1="","",I1)</f>
        <v>5000</v>
      </c>
      <c r="I28" s="28" t="n">
        <f aca="false">IF(J1="","",J1)</f>
        <v>5900</v>
      </c>
      <c r="J28" s="28" t="n">
        <f aca="false">IF(K1="","",K1)</f>
        <v>6500</v>
      </c>
      <c r="K28" s="28" t="str">
        <f aca="false">IF(L1="","",L1)</f>
        <v/>
      </c>
      <c r="L28" s="29" t="str">
        <f aca="false">IF(M1="","",M1)</f>
        <v/>
      </c>
      <c r="M28" s="23"/>
    </row>
    <row r="29" customFormat="false" ht="17.1" hidden="false" customHeight="true" outlineLevel="0" collapsed="false">
      <c r="A29" s="30" t="s">
        <v>7</v>
      </c>
      <c r="B29" s="31" t="n">
        <f aca="false">IF(B28="","",C4)</f>
        <v>161.615384615385</v>
      </c>
      <c r="C29" s="32" t="n">
        <f aca="false">IF(C28="","",D4)</f>
        <v>200.55</v>
      </c>
      <c r="D29" s="32" t="n">
        <f aca="false">IF(D28="","",E4)</f>
        <v>257.85</v>
      </c>
      <c r="E29" s="32" t="n">
        <f aca="false">IF(E28="","",F4)</f>
        <v>292.866666666667</v>
      </c>
      <c r="F29" s="32" t="n">
        <f aca="false">IF(F28="","",G4)</f>
        <v>300</v>
      </c>
      <c r="G29" s="32" t="n">
        <f aca="false">IF(G28="","",H4)</f>
        <v>299.63125</v>
      </c>
      <c r="H29" s="32" t="n">
        <f aca="false">IF(H28="","",I4)</f>
        <v>296.05</v>
      </c>
      <c r="I29" s="32" t="n">
        <f aca="false">IF(I28="","",J4)</f>
        <v>275.169491525424</v>
      </c>
      <c r="J29" s="32" t="n">
        <f aca="false">IF(J28="","",K4)</f>
        <v>242.423076923077</v>
      </c>
      <c r="K29" s="32" t="str">
        <f aca="false">IF(K28="","",L4)</f>
        <v/>
      </c>
      <c r="L29" s="33" t="str">
        <f aca="false">IF(L28="","",M4)</f>
        <v/>
      </c>
      <c r="M29" s="23"/>
    </row>
    <row r="30" customFormat="false" ht="17.1" hidden="false" customHeight="true" outlineLevel="0" collapsed="false">
      <c r="A30" s="34" t="s">
        <v>2</v>
      </c>
      <c r="B30" s="35" t="n">
        <f aca="false">IF(B29="","",C5)</f>
        <v>11</v>
      </c>
      <c r="C30" s="36" t="n">
        <f aca="false">IF(C29="","",D5)</f>
        <v>21</v>
      </c>
      <c r="D30" s="36" t="n">
        <f aca="false">IF(D29="","",E5)</f>
        <v>54</v>
      </c>
      <c r="E30" s="36" t="n">
        <f aca="false">IF(E29="","",F5)</f>
        <v>92</v>
      </c>
      <c r="F30" s="36" t="n">
        <f aca="false">IF(F29="","",G5)</f>
        <v>109.947643979058</v>
      </c>
      <c r="G30" s="36" t="n">
        <f aca="false">IF(G29="","",H5)</f>
        <v>125.5</v>
      </c>
      <c r="H30" s="36" t="n">
        <f aca="false">IF(H29="","",I5)</f>
        <v>155</v>
      </c>
      <c r="I30" s="36" t="n">
        <f aca="false">IF(I29="","",J5)</f>
        <v>170</v>
      </c>
      <c r="J30" s="36" t="n">
        <f aca="false">IF(J29="","",K5)</f>
        <v>165</v>
      </c>
      <c r="K30" s="36" t="str">
        <f aca="false">IF(K29="","",L5)</f>
        <v/>
      </c>
      <c r="L30" s="37" t="str">
        <f aca="false">IF(L29="","",M5)</f>
        <v/>
      </c>
      <c r="M30" s="23"/>
    </row>
    <row r="31" customFormat="false" ht="17.1" hidden="false" customHeight="true" outlineLevel="0" collapsed="false">
      <c r="A31" s="38" t="s">
        <v>8</v>
      </c>
      <c r="B31" s="39" t="n">
        <f aca="false">IF(B30="","",C6)</f>
        <v>14.96</v>
      </c>
      <c r="C31" s="40" t="n">
        <f aca="false">IF(C30="","",D6)</f>
        <v>28.56</v>
      </c>
      <c r="D31" s="40" t="n">
        <f aca="false">IF(D30="","",E6)</f>
        <v>73.44</v>
      </c>
      <c r="E31" s="40" t="n">
        <f aca="false">IF(E30="","",F6)</f>
        <v>125.12</v>
      </c>
      <c r="F31" s="40" t="n">
        <f aca="false">IF(F30="","",G6)</f>
        <v>149.528795811518</v>
      </c>
      <c r="G31" s="40" t="n">
        <f aca="false">IF(G30="","",H6)</f>
        <v>170.68</v>
      </c>
      <c r="H31" s="40" t="n">
        <f aca="false">IF(H30="","",I6)</f>
        <v>210.8</v>
      </c>
      <c r="I31" s="40" t="n">
        <f aca="false">IF(I30="","",J6)</f>
        <v>231.2</v>
      </c>
      <c r="J31" s="40" t="n">
        <f aca="false">IF(J30="","",K6)</f>
        <v>224.4</v>
      </c>
      <c r="K31" s="40" t="str">
        <f aca="false">IF(K30="","",L6)</f>
        <v/>
      </c>
      <c r="L31" s="41" t="str">
        <f aca="false">IF(L30="","",M6)</f>
        <v/>
      </c>
      <c r="M31" s="23"/>
    </row>
    <row r="32" customFormat="false" ht="17.1" hidden="false" customHeight="true" outlineLevel="0" collapsed="false">
      <c r="A32" s="21"/>
      <c r="B32" s="21"/>
      <c r="C32" s="22"/>
      <c r="D32" s="23"/>
      <c r="E32" s="23"/>
      <c r="F32" s="23"/>
      <c r="G32" s="23"/>
      <c r="H32" s="23"/>
      <c r="I32" s="23"/>
      <c r="J32" s="23"/>
      <c r="K32" s="23"/>
      <c r="L32" s="23"/>
      <c r="M32" s="23"/>
    </row>
  </sheetData>
  <mergeCells count="8">
    <mergeCell ref="A1:B1"/>
    <mergeCell ref="A2:B2"/>
    <mergeCell ref="N2:N3"/>
    <mergeCell ref="A3:B3"/>
    <mergeCell ref="A4:B4"/>
    <mergeCell ref="A5:B5"/>
    <mergeCell ref="A6:B6"/>
    <mergeCell ref="A7:L7"/>
  </mergeCells>
  <printOptions headings="false" gridLines="false" gridLinesSet="true" horizontalCentered="false" verticalCentered="false"/>
  <pageMargins left="0.747916666666667" right="0.620138888888889" top="0.984027777777778" bottom="0.984027777777778" header="0.511811023622047" footer="0.511811023622047"/>
  <pageSetup paperSize="9" scale="93" fitToWidth="1" fitToHeight="1" pageOrder="downThenOver" orientation="portrait" blackAndWhite="false" draft="false" cellComments="non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O164"/>
  <sheetViews>
    <sheetView showFormulas="false" showGridLines="false" showRowColHeaders="true" showZeros="true" rightToLeft="false" tabSelected="true" showOutlineSymbols="false" defaultGridColor="true" view="normal" topLeftCell="A1" colorId="64" zoomScale="120" zoomScaleNormal="120" zoomScalePageLayoutView="100" workbookViewId="0">
      <selection pane="topLeft" activeCell="D5" activeCellId="0" sqref="D5"/>
    </sheetView>
  </sheetViews>
  <sheetFormatPr defaultColWidth="11.41796875" defaultRowHeight="12.75" zeroHeight="false" outlineLevelRow="0" outlineLevelCol="0"/>
  <cols>
    <col collapsed="false" customWidth="true" hidden="false" outlineLevel="0" max="1" min="1" style="42" width="9.99"/>
    <col collapsed="false" customWidth="true" hidden="false" outlineLevel="0" max="3" min="2" style="42" width="7.28"/>
    <col collapsed="false" customWidth="true" hidden="false" outlineLevel="0" max="4" min="4" style="42" width="8.28"/>
    <col collapsed="false" customWidth="true" hidden="false" outlineLevel="0" max="12" min="5" style="42" width="7.28"/>
    <col collapsed="false" customWidth="true" hidden="false" outlineLevel="0" max="13" min="13" style="42" width="8.15"/>
    <col collapsed="false" customWidth="true" hidden="false" outlineLevel="0" max="14" min="14" style="42" width="6.99"/>
    <col collapsed="false" customWidth="true" hidden="false" outlineLevel="0" max="15" min="15" style="42" width="5.71"/>
    <col collapsed="false" customWidth="true" hidden="false" outlineLevel="0" max="16" min="16" style="42" width="5.99"/>
    <col collapsed="false" customWidth="true" hidden="false" outlineLevel="0" max="17" min="17" style="42" width="5.41"/>
    <col collapsed="false" customWidth="true" hidden="false" outlineLevel="0" max="18" min="18" style="42" width="9.99"/>
    <col collapsed="false" customWidth="true" hidden="false" outlineLevel="0" max="19" min="19" style="42" width="5.13"/>
    <col collapsed="false" customWidth="true" hidden="false" outlineLevel="0" max="20" min="20" style="42" width="10.28"/>
    <col collapsed="false" customWidth="true" hidden="false" outlineLevel="0" max="24" min="21" style="42" width="5.13"/>
    <col collapsed="false" customWidth="false" hidden="false" outlineLevel="0" max="257" min="25" style="42" width="11.43"/>
  </cols>
  <sheetData>
    <row r="1" customFormat="false" ht="35.25" hidden="false" customHeight="true" outlineLevel="0" collapsed="false">
      <c r="A1" s="43" t="str">
        <f aca="false">'Leistung u. Drehmoment'!A7</f>
        <v>BMW 330 CI
M54, Bj. 2003</v>
      </c>
      <c r="B1" s="43"/>
      <c r="C1" s="43"/>
      <c r="D1" s="43"/>
      <c r="E1" s="43"/>
      <c r="F1" s="43"/>
      <c r="G1" s="43"/>
      <c r="H1" s="43"/>
      <c r="I1" s="43"/>
      <c r="J1" s="43"/>
      <c r="K1" s="43"/>
      <c r="L1" s="43"/>
      <c r="M1" s="43"/>
      <c r="N1" s="43"/>
    </row>
    <row r="2" customFormat="false" ht="15.75" hidden="false" customHeight="true" outlineLevel="0" collapsed="false">
      <c r="A2" s="44" t="s">
        <v>9</v>
      </c>
      <c r="B2" s="44"/>
      <c r="C2" s="44"/>
      <c r="D2" s="44"/>
      <c r="E2" s="44"/>
      <c r="F2" s="44"/>
      <c r="G2" s="44"/>
      <c r="H2" s="44"/>
      <c r="I2" s="45" t="s">
        <v>10</v>
      </c>
      <c r="J2" s="45"/>
      <c r="K2" s="45"/>
      <c r="L2" s="45"/>
      <c r="M2" s="45"/>
      <c r="N2" s="45"/>
    </row>
    <row r="3" customFormat="false" ht="26.25" hidden="false" customHeight="true" outlineLevel="0" collapsed="false">
      <c r="A3" s="46" t="s">
        <v>11</v>
      </c>
      <c r="B3" s="47" t="s">
        <v>12</v>
      </c>
      <c r="C3" s="48" t="s">
        <v>13</v>
      </c>
      <c r="D3" s="49" t="s">
        <v>14</v>
      </c>
      <c r="E3" s="49"/>
      <c r="F3" s="48" t="s">
        <v>15</v>
      </c>
      <c r="G3" s="50" t="s">
        <v>16</v>
      </c>
      <c r="H3" s="50"/>
      <c r="I3" s="46" t="s">
        <v>17</v>
      </c>
      <c r="J3" s="48" t="s">
        <v>18</v>
      </c>
      <c r="K3" s="48" t="s">
        <v>19</v>
      </c>
      <c r="L3" s="48" t="s">
        <v>20</v>
      </c>
      <c r="M3" s="48"/>
      <c r="N3" s="51" t="s">
        <v>21</v>
      </c>
    </row>
    <row r="4" customFormat="false" ht="13.5" hidden="false" customHeight="true" outlineLevel="0" collapsed="false">
      <c r="A4" s="52" t="n">
        <v>255</v>
      </c>
      <c r="B4" s="53" t="n">
        <v>35</v>
      </c>
      <c r="C4" s="54" t="n">
        <v>18</v>
      </c>
      <c r="D4" s="55" t="s">
        <v>22</v>
      </c>
      <c r="E4" s="55"/>
      <c r="F4" s="56" t="n">
        <f aca="false">IF(D4="M",(C4*25.4+2*B4/100*A4)*PI()*0.961/1000,(C4*25.4+2*B4/100*A4)*PI()*0.97129/1000)</f>
        <v>1.93977340887077</v>
      </c>
      <c r="G4" s="57" t="n">
        <v>0.015</v>
      </c>
      <c r="H4" s="57"/>
      <c r="I4" s="58" t="n">
        <v>1505</v>
      </c>
      <c r="J4" s="59" t="n">
        <v>1.74</v>
      </c>
      <c r="K4" s="59" t="n">
        <v>1.369</v>
      </c>
      <c r="L4" s="60" t="n">
        <f aca="false">ROUND(J4*K4*0.83,2)</f>
        <v>1.98</v>
      </c>
      <c r="M4" s="60"/>
      <c r="N4" s="61" t="n">
        <v>0.3</v>
      </c>
    </row>
    <row r="5" customFormat="false" ht="6" hidden="false" customHeight="true" outlineLevel="0" collapsed="false">
      <c r="N5" s="62"/>
    </row>
    <row r="6" customFormat="false" ht="14.25" hidden="false" customHeight="true" outlineLevel="0" collapsed="false">
      <c r="A6" s="3" t="s">
        <v>23</v>
      </c>
      <c r="B6" s="3"/>
      <c r="C6" s="63" t="s">
        <v>24</v>
      </c>
      <c r="D6" s="63" t="s">
        <v>25</v>
      </c>
      <c r="E6" s="64" t="s">
        <v>26</v>
      </c>
      <c r="F6" s="64" t="s">
        <v>27</v>
      </c>
      <c r="G6" s="64" t="s">
        <v>28</v>
      </c>
      <c r="H6" s="64" t="s">
        <v>29</v>
      </c>
      <c r="I6" s="64" t="s">
        <v>30</v>
      </c>
      <c r="J6" s="64" t="s">
        <v>31</v>
      </c>
      <c r="K6" s="64" t="s">
        <v>32</v>
      </c>
      <c r="L6" s="65" t="s">
        <v>33</v>
      </c>
      <c r="M6" s="66" t="s">
        <v>34</v>
      </c>
      <c r="N6" s="66"/>
    </row>
    <row r="7" customFormat="false" ht="15.75" hidden="false" customHeight="true" outlineLevel="0" collapsed="false">
      <c r="A7" s="3"/>
      <c r="B7" s="3"/>
      <c r="C7" s="67" t="n">
        <v>1</v>
      </c>
      <c r="D7" s="68" t="n">
        <v>2.93</v>
      </c>
      <c r="E7" s="69" t="n">
        <v>1</v>
      </c>
      <c r="F7" s="69" t="n">
        <v>4.35</v>
      </c>
      <c r="G7" s="69" t="n">
        <v>2.52</v>
      </c>
      <c r="H7" s="69" t="n">
        <v>1.66</v>
      </c>
      <c r="I7" s="69" t="n">
        <v>1.23</v>
      </c>
      <c r="J7" s="69" t="n">
        <v>1</v>
      </c>
      <c r="K7" s="70" t="n">
        <v>0.85</v>
      </c>
      <c r="L7" s="71"/>
      <c r="M7" s="66"/>
      <c r="N7" s="66"/>
    </row>
    <row r="8" customFormat="false" ht="12.75" hidden="false" customHeight="false" outlineLevel="0" collapsed="false">
      <c r="A8" s="17" t="s">
        <v>35</v>
      </c>
      <c r="B8" s="17"/>
      <c r="C8" s="60" t="n">
        <v>0.95</v>
      </c>
      <c r="D8" s="60"/>
      <c r="E8" s="60" t="n">
        <v>1</v>
      </c>
      <c r="F8" s="60" t="n">
        <v>0.97</v>
      </c>
      <c r="G8" s="60" t="n">
        <v>0.97</v>
      </c>
      <c r="H8" s="60" t="n">
        <v>0.97</v>
      </c>
      <c r="I8" s="60" t="n">
        <v>0.97</v>
      </c>
      <c r="J8" s="60" t="n">
        <v>0.98</v>
      </c>
      <c r="K8" s="60" t="n">
        <v>0.97</v>
      </c>
      <c r="L8" s="61"/>
      <c r="M8" s="72" t="n">
        <f aca="false">MAX('Leistung u. Drehmoment'!C1:M1)</f>
        <v>6500</v>
      </c>
      <c r="N8" s="72"/>
    </row>
    <row r="10" customFormat="false" ht="12.75" hidden="false" customHeight="true" outlineLevel="0" collapsed="false">
      <c r="F10" s="73"/>
      <c r="G10" s="73"/>
      <c r="H10" s="73"/>
      <c r="I10" s="73"/>
      <c r="J10" s="73"/>
      <c r="K10" s="73"/>
      <c r="L10" s="73"/>
      <c r="M10" s="73"/>
      <c r="N10" s="73"/>
    </row>
    <row r="11" customFormat="false" ht="12.75" hidden="false" customHeight="true" outlineLevel="0" collapsed="false">
      <c r="N11" s="74"/>
      <c r="O11" s="70" t="n">
        <v>1.15</v>
      </c>
      <c r="P11" s="70" t="n">
        <v>1.02</v>
      </c>
    </row>
    <row r="12" customFormat="false" ht="12.75" hidden="false" customHeight="true" outlineLevel="0" collapsed="false">
      <c r="N12" s="74"/>
      <c r="P12" s="75" t="n">
        <v>0.99</v>
      </c>
      <c r="V12" s="62"/>
      <c r="W12" s="62"/>
      <c r="X12" s="62"/>
      <c r="Y12" s="62"/>
      <c r="Z12" s="62"/>
      <c r="AA12" s="62"/>
      <c r="AB12" s="62"/>
      <c r="AC12" s="62"/>
      <c r="AD12" s="62"/>
      <c r="AE12" s="62"/>
      <c r="AF12" s="62"/>
      <c r="AG12" s="62"/>
      <c r="AH12" s="62"/>
      <c r="AI12" s="62"/>
      <c r="AJ12" s="62"/>
      <c r="AK12" s="62"/>
      <c r="AL12" s="62"/>
      <c r="AM12" s="62"/>
      <c r="AN12" s="62"/>
      <c r="AO12" s="62"/>
    </row>
    <row r="13" customFormat="false" ht="13.5" hidden="false" customHeight="true" outlineLevel="0" collapsed="false">
      <c r="N13" s="74"/>
      <c r="U13" s="76"/>
      <c r="V13" s="76"/>
      <c r="W13" s="76"/>
      <c r="X13" s="76"/>
      <c r="Y13" s="76"/>
      <c r="Z13" s="76"/>
      <c r="AA13" s="76"/>
      <c r="AB13" s="76"/>
      <c r="AC13" s="76"/>
      <c r="AD13" s="76"/>
      <c r="AE13" s="76"/>
      <c r="AF13" s="62"/>
      <c r="AG13" s="62"/>
      <c r="AH13" s="62"/>
      <c r="AI13" s="62"/>
      <c r="AJ13" s="62"/>
      <c r="AK13" s="62"/>
      <c r="AL13" s="62"/>
      <c r="AM13" s="62"/>
      <c r="AN13" s="62"/>
      <c r="AO13" s="62"/>
    </row>
    <row r="14" customFormat="false" ht="42" hidden="false" customHeight="true" outlineLevel="0" collapsed="false">
      <c r="N14" s="74"/>
      <c r="O14" s="77" t="s">
        <v>36</v>
      </c>
      <c r="P14" s="77"/>
      <c r="U14" s="22"/>
      <c r="V14" s="62"/>
      <c r="W14" s="62"/>
      <c r="X14" s="62"/>
      <c r="Y14" s="62"/>
      <c r="Z14" s="62"/>
      <c r="AA14" s="62"/>
      <c r="AB14" s="62"/>
      <c r="AC14" s="62"/>
      <c r="AD14" s="62"/>
      <c r="AE14" s="62"/>
      <c r="AF14" s="62"/>
      <c r="AG14" s="62"/>
      <c r="AH14" s="62"/>
      <c r="AI14" s="62"/>
      <c r="AJ14" s="62"/>
      <c r="AK14" s="62"/>
      <c r="AL14" s="62"/>
      <c r="AM14" s="62"/>
      <c r="AN14" s="62"/>
      <c r="AO14" s="62"/>
    </row>
    <row r="15" customFormat="false" ht="12.75" hidden="false" customHeight="true" outlineLevel="0" collapsed="false">
      <c r="N15" s="74"/>
      <c r="O15" s="78" t="s">
        <v>37</v>
      </c>
      <c r="P15" s="78"/>
    </row>
    <row r="16" customFormat="false" ht="12.75" hidden="false" customHeight="true" outlineLevel="0" collapsed="false">
      <c r="N16" s="74"/>
      <c r="O16" s="79" t="n">
        <v>1.18</v>
      </c>
      <c r="P16" s="79"/>
    </row>
    <row r="17" customFormat="false" ht="12.75" hidden="false" customHeight="true" outlineLevel="0" collapsed="false">
      <c r="N17" s="74"/>
      <c r="O17" s="79" t="n">
        <v>0.47</v>
      </c>
      <c r="P17" s="79"/>
    </row>
    <row r="18" customFormat="false" ht="12.75" hidden="false" customHeight="true" outlineLevel="0" collapsed="false">
      <c r="N18" s="80"/>
      <c r="O18" s="79" t="n">
        <v>0.28</v>
      </c>
      <c r="P18" s="79"/>
    </row>
    <row r="19" customFormat="false" ht="12.75" hidden="false" customHeight="true" outlineLevel="0" collapsed="false">
      <c r="N19" s="74"/>
      <c r="O19" s="79" t="n">
        <v>0.18</v>
      </c>
      <c r="P19" s="79"/>
    </row>
    <row r="20" customFormat="false" ht="12.75" hidden="false" customHeight="true" outlineLevel="0" collapsed="false">
      <c r="N20" s="74"/>
      <c r="O20" s="79" t="n">
        <v>0.13</v>
      </c>
      <c r="P20" s="79"/>
    </row>
    <row r="21" customFormat="false" ht="12.75" hidden="false" customHeight="true" outlineLevel="0" collapsed="false">
      <c r="O21" s="79" t="n">
        <v>0.1</v>
      </c>
      <c r="P21" s="79"/>
    </row>
    <row r="22" customFormat="false" ht="12.75" hidden="false" customHeight="true" outlineLevel="0" collapsed="false">
      <c r="O22" s="79" t="n">
        <v>0.05</v>
      </c>
      <c r="P22" s="79"/>
    </row>
    <row r="23" customFormat="false" ht="12.75" hidden="false" customHeight="true" outlineLevel="0" collapsed="false">
      <c r="O23" s="81" t="n">
        <v>0</v>
      </c>
      <c r="P23" s="81"/>
    </row>
    <row r="24" customFormat="false" ht="12.75" hidden="false" customHeight="true" outlineLevel="0" collapsed="false">
      <c r="O24" s="79" t="n">
        <v>-0.05</v>
      </c>
      <c r="P24" s="79"/>
    </row>
    <row r="25" customFormat="false" ht="12.75" hidden="false" customHeight="false" outlineLevel="0" collapsed="false">
      <c r="O25" s="82" t="n">
        <v>-0.08</v>
      </c>
      <c r="P25" s="82"/>
    </row>
    <row r="27" customFormat="false" ht="12.75" hidden="false" customHeight="false" outlineLevel="0" collapsed="false">
      <c r="O27" s="83" t="s">
        <v>38</v>
      </c>
      <c r="P27" s="84" t="s">
        <v>39</v>
      </c>
    </row>
    <row r="28" customFormat="false" ht="12.75" hidden="false" customHeight="false" outlineLevel="0" collapsed="false">
      <c r="O28" s="85" t="s">
        <v>27</v>
      </c>
      <c r="P28" s="86"/>
    </row>
    <row r="29" customFormat="false" ht="12.75" hidden="false" customHeight="false" outlineLevel="0" collapsed="false">
      <c r="O29" s="87" t="s">
        <v>28</v>
      </c>
      <c r="P29" s="88"/>
    </row>
    <row r="30" customFormat="false" ht="12.75" hidden="false" customHeight="false" outlineLevel="0" collapsed="false">
      <c r="O30" s="87" t="s">
        <v>29</v>
      </c>
      <c r="P30" s="88"/>
    </row>
    <row r="31" customFormat="false" ht="12.75" hidden="false" customHeight="false" outlineLevel="0" collapsed="false">
      <c r="O31" s="87" t="s">
        <v>30</v>
      </c>
      <c r="P31" s="88"/>
    </row>
    <row r="32" customFormat="false" ht="12.75" hidden="false" customHeight="false" outlineLevel="0" collapsed="false">
      <c r="O32" s="87" t="s">
        <v>31</v>
      </c>
      <c r="P32" s="89" t="n">
        <v>250</v>
      </c>
    </row>
    <row r="33" customFormat="false" ht="12.75" hidden="false" customHeight="false" outlineLevel="0" collapsed="false">
      <c r="O33" s="87" t="s">
        <v>32</v>
      </c>
      <c r="P33" s="88" t="n">
        <v>250</v>
      </c>
    </row>
    <row r="34" customFormat="false" ht="12.75" hidden="false" customHeight="false" outlineLevel="0" collapsed="false">
      <c r="O34" s="90" t="s">
        <v>33</v>
      </c>
      <c r="P34" s="91"/>
    </row>
    <row r="48" customFormat="false" ht="12.75" hidden="false" customHeight="false" outlineLevel="0" collapsed="false">
      <c r="Q48" s="92"/>
    </row>
    <row r="67" customFormat="false" ht="12.75" hidden="false" customHeight="false" outlineLevel="0" collapsed="false">
      <c r="C67" s="93" t="s">
        <v>38</v>
      </c>
      <c r="D67" s="93"/>
      <c r="E67" s="93"/>
      <c r="F67" s="94" t="n">
        <v>1</v>
      </c>
      <c r="G67" s="95" t="n">
        <v>2</v>
      </c>
      <c r="H67" s="95" t="n">
        <v>3</v>
      </c>
      <c r="I67" s="95" t="n">
        <v>4</v>
      </c>
      <c r="J67" s="95" t="n">
        <v>5</v>
      </c>
      <c r="K67" s="95" t="n">
        <v>6</v>
      </c>
      <c r="L67" s="96" t="n">
        <v>7</v>
      </c>
    </row>
    <row r="68" customFormat="false" ht="12.75" hidden="false" customHeight="false" outlineLevel="0" collapsed="false">
      <c r="C68" s="97" t="s">
        <v>40</v>
      </c>
      <c r="D68" s="97"/>
      <c r="E68" s="97"/>
      <c r="F68" s="98" t="n">
        <f aca="false">IF(F69="","",F69*($D$7/$C$7*$E$7*F7*60)/(3.6*$F$4))</f>
        <v>6500</v>
      </c>
      <c r="G68" s="99" t="n">
        <f aca="false">IF(G69="","",G69*($D$7/$C$7*$E$7*G7*60)/(3.6*$F$4))</f>
        <v>6500</v>
      </c>
      <c r="H68" s="99" t="n">
        <f aca="false">IF(H69="","",H69*($D$7/$C$7*$E$7*H7*60)/(3.6*$F$4))</f>
        <v>6500</v>
      </c>
      <c r="I68" s="99" t="n">
        <f aca="false">IF(I69="","",I69*($D$7/$C$7*$E$7*I7*60)/(3.6*$F$4))</f>
        <v>6500</v>
      </c>
      <c r="J68" s="99" t="n">
        <f aca="false">IF(J69="","",J69*($D$7/$C$7*$E$7*J7*60)/(3.6*$F$4))</f>
        <v>6293.69042667738</v>
      </c>
      <c r="K68" s="99" t="n">
        <f aca="false">IF(K69="","",K69*($D$7/$C$7*$E$7*K7*60)/(3.6*$F$4))</f>
        <v>5349.63686267577</v>
      </c>
      <c r="L68" s="100" t="str">
        <f aca="false">IF(L69="","",L69*($D$7/$C$7*$E$7*L7*60)/(3.6*$F$4))</f>
        <v/>
      </c>
    </row>
    <row r="69" customFormat="false" ht="12.75" hidden="false" customHeight="false" outlineLevel="0" collapsed="false">
      <c r="C69" s="101" t="s">
        <v>41</v>
      </c>
      <c r="D69" s="101"/>
      <c r="E69" s="101"/>
      <c r="F69" s="102" t="n">
        <f aca="false">IF(P28="",E114,P28)</f>
        <v>59.3551943399319</v>
      </c>
      <c r="G69" s="103" t="n">
        <f aca="false">IF(P29="",E115,P29)</f>
        <v>102.458371182025</v>
      </c>
      <c r="H69" s="103" t="n">
        <f aca="false">IF(P30="",E116,P30)</f>
        <v>155.539214083557</v>
      </c>
      <c r="I69" s="103" t="n">
        <f aca="false">IF(P31="",E117,P31)</f>
        <v>209.914711690003</v>
      </c>
      <c r="J69" s="103" t="n">
        <f aca="false">IF(P32="",E118,P32)</f>
        <v>250</v>
      </c>
      <c r="K69" s="103" t="n">
        <f aca="false">IF(P33="",E119,P33)</f>
        <v>250</v>
      </c>
      <c r="L69" s="104" t="str">
        <f aca="false">IF(P34="",E120,P34)</f>
        <v/>
      </c>
    </row>
    <row r="72" customFormat="false" ht="33.75" hidden="false" customHeight="true" outlineLevel="0" collapsed="false">
      <c r="B72" s="105" t="s">
        <v>42</v>
      </c>
      <c r="C72" s="106" t="s">
        <v>43</v>
      </c>
      <c r="D72" s="107" t="s">
        <v>44</v>
      </c>
      <c r="E72" s="107"/>
      <c r="F72" s="105" t="s">
        <v>45</v>
      </c>
      <c r="G72" s="106" t="s">
        <v>46</v>
      </c>
      <c r="H72" s="106" t="s">
        <v>47</v>
      </c>
      <c r="I72" s="106" t="s">
        <v>48</v>
      </c>
      <c r="J72" s="106" t="s">
        <v>49</v>
      </c>
      <c r="K72" s="106" t="s">
        <v>50</v>
      </c>
      <c r="L72" s="107" t="s">
        <v>51</v>
      </c>
    </row>
    <row r="73" customFormat="false" ht="12.75" hidden="false" customHeight="false" outlineLevel="0" collapsed="false">
      <c r="B73" s="108" t="n">
        <v>89.6</v>
      </c>
      <c r="C73" s="109" t="n">
        <v>30</v>
      </c>
      <c r="D73" s="100" t="n">
        <f aca="false">C73/B$73*30000</f>
        <v>10044.6428571429</v>
      </c>
      <c r="E73" s="100"/>
      <c r="F73" s="110" t="n">
        <f aca="false">IF(F$7="","",$F$4*3.6/($D$7/$C$7*$E$7)/F$7*$D73/60)</f>
        <v>91.7233429016809</v>
      </c>
      <c r="G73" s="111" t="n">
        <f aca="false">IF(G$7="","",$F$4*3.6/($D$7/$C$7*$E$7)/G$7*$D73/60)</f>
        <v>158.331960961235</v>
      </c>
      <c r="H73" s="111" t="n">
        <f aca="false">IF(H$7="","",$F$4*3.6/($D$7/$C$7*$E$7)/H$7*$D73/60)</f>
        <v>240.359362423079</v>
      </c>
      <c r="I73" s="111" t="n">
        <f aca="false">IF(I$7="","",$F$4*3.6/($D$7/$C$7*$E$7)/I$7*$D73/60)</f>
        <v>324.387432213262</v>
      </c>
      <c r="J73" s="111" t="n">
        <f aca="false">IF(J$7="","",$F$4*3.6/($D$7/$C$7*$E$7)/J$7*$D73/60)</f>
        <v>398.996541622312</v>
      </c>
      <c r="K73" s="111" t="n">
        <f aca="false">IF(K$7="","",$F$4*3.6/($D$7/$C$7*$E$7)/K$7*$D73/60)</f>
        <v>469.407696026249</v>
      </c>
      <c r="L73" s="112" t="str">
        <f aca="false">IF(L$7="","",$F$4*3.6/($D$7/$C$7*$E$7)/L$7*$D73/60)</f>
        <v/>
      </c>
    </row>
    <row r="74" customFormat="false" ht="12.75" hidden="false" customHeight="false" outlineLevel="0" collapsed="false">
      <c r="B74" s="113"/>
      <c r="C74" s="75" t="n">
        <v>29</v>
      </c>
      <c r="D74" s="89" t="n">
        <f aca="false">C74/B$73*30000</f>
        <v>9709.82142857143</v>
      </c>
      <c r="E74" s="89"/>
      <c r="F74" s="114" t="n">
        <f aca="false">IF(F$7="","",$F$4*3.6/($D$7/$C$7*$E$7)/F$7*$D74/60)</f>
        <v>88.6658981382912</v>
      </c>
      <c r="G74" s="115" t="n">
        <f aca="false">IF(G$7="","",$F$4*3.6/($D$7/$C$7*$E$7)/G$7*$D74/60)</f>
        <v>153.054228929193</v>
      </c>
      <c r="H74" s="115" t="n">
        <f aca="false">IF(H$7="","",$F$4*3.6/($D$7/$C$7*$E$7)/H$7*$D74/60)</f>
        <v>232.347383675642</v>
      </c>
      <c r="I74" s="115" t="n">
        <f aca="false">IF(I$7="","",$F$4*3.6/($D$7/$C$7*$E$7)/I$7*$D74/60)</f>
        <v>313.574517806152</v>
      </c>
      <c r="J74" s="115" t="n">
        <f aca="false">IF(J$7="","",$F$4*3.6/($D$7/$C$7*$E$7)/J$7*$D74/60)</f>
        <v>385.696656901567</v>
      </c>
      <c r="K74" s="115" t="n">
        <f aca="false">IF(K$7="","",$F$4*3.6/($D$7/$C$7*$E$7)/K$7*$D74/60)</f>
        <v>453.760772825372</v>
      </c>
      <c r="L74" s="89" t="str">
        <f aca="false">IF(L$7="","",$F$4*3.6/($D$7/$C$7*$E$7)/L$7*$D74/60)</f>
        <v/>
      </c>
    </row>
    <row r="75" customFormat="false" ht="12.75" hidden="false" customHeight="false" outlineLevel="0" collapsed="false">
      <c r="B75" s="113"/>
      <c r="C75" s="75" t="n">
        <v>28</v>
      </c>
      <c r="D75" s="89" t="n">
        <f aca="false">C75/B$73*30000</f>
        <v>9375</v>
      </c>
      <c r="E75" s="89"/>
      <c r="F75" s="114" t="n">
        <f aca="false">IF(F$7="","",$F$4*3.6/($D$7/$C$7*$E$7)/F$7*$D75/60)</f>
        <v>85.6084533749018</v>
      </c>
      <c r="G75" s="115" t="n">
        <f aca="false">IF(G$7="","",$F$4*3.6/($D$7/$C$7*$E$7)/G$7*$D75/60)</f>
        <v>147.776496897152</v>
      </c>
      <c r="H75" s="115" t="n">
        <f aca="false">IF(H$7="","",$F$4*3.6/($D$7/$C$7*$E$7)/H$7*$D75/60)</f>
        <v>224.335404928207</v>
      </c>
      <c r="I75" s="115" t="n">
        <f aca="false">IF(I$7="","",$F$4*3.6/($D$7/$C$7*$E$7)/I$7*$D75/60)</f>
        <v>302.761603399043</v>
      </c>
      <c r="J75" s="115" t="n">
        <f aca="false">IF(J$7="","",$F$4*3.6/($D$7/$C$7*$E$7)/J$7*$D75/60)</f>
        <v>372.396772180823</v>
      </c>
      <c r="K75" s="115" t="n">
        <f aca="false">IF(K$7="","",$F$4*3.6/($D$7/$C$7*$E$7)/K$7*$D75/60)</f>
        <v>438.113849624497</v>
      </c>
      <c r="L75" s="89" t="str">
        <f aca="false">IF(L$7="","",$F$4*3.6/($D$7/$C$7*$E$7)/L$7*$D75/60)</f>
        <v/>
      </c>
    </row>
    <row r="76" customFormat="false" ht="12.75" hidden="false" customHeight="false" outlineLevel="0" collapsed="false">
      <c r="B76" s="113"/>
      <c r="C76" s="75" t="n">
        <v>27</v>
      </c>
      <c r="D76" s="89" t="n">
        <f aca="false">C76/B$73*30000</f>
        <v>9040.17857142857</v>
      </c>
      <c r="E76" s="89"/>
      <c r="F76" s="114" t="n">
        <f aca="false">IF(F$7="","",$F$4*3.6/($D$7/$C$7*$E$7)/F$7*$D76/60)</f>
        <v>82.5510086115125</v>
      </c>
      <c r="G76" s="115" t="n">
        <f aca="false">IF(G$7="","",$F$4*3.6/($D$7/$C$7*$E$7)/G$7*$D76/60)</f>
        <v>142.498764865111</v>
      </c>
      <c r="H76" s="115" t="n">
        <f aca="false">IF(H$7="","",$F$4*3.6/($D$7/$C$7*$E$7)/H$7*$D76/60)</f>
        <v>216.323426180771</v>
      </c>
      <c r="I76" s="115" t="n">
        <f aca="false">IF(I$7="","",$F$4*3.6/($D$7/$C$7*$E$7)/I$7*$D76/60)</f>
        <v>291.948688991934</v>
      </c>
      <c r="J76" s="115" t="n">
        <f aca="false">IF(J$7="","",$F$4*3.6/($D$7/$C$7*$E$7)/J$7*$D76/60)</f>
        <v>359.096887460079</v>
      </c>
      <c r="K76" s="115" t="n">
        <f aca="false">IF(K$7="","",$F$4*3.6/($D$7/$C$7*$E$7)/K$7*$D76/60)</f>
        <v>422.466926423622</v>
      </c>
      <c r="L76" s="89" t="str">
        <f aca="false">IF(L$7="","",$F$4*3.6/($D$7/$C$7*$E$7)/L$7*$D76/60)</f>
        <v/>
      </c>
    </row>
    <row r="77" customFormat="false" ht="12.75" hidden="false" customHeight="false" outlineLevel="0" collapsed="false">
      <c r="B77" s="113"/>
      <c r="C77" s="75" t="n">
        <v>26</v>
      </c>
      <c r="D77" s="89" t="n">
        <f aca="false">C77/B$73*30000</f>
        <v>8705.35714285714</v>
      </c>
      <c r="E77" s="89"/>
      <c r="F77" s="114" t="n">
        <f aca="false">IF(F$7="","",$F$4*3.6/($D$7/$C$7*$E$7)/F$7*$D77/60)</f>
        <v>79.4935638481231</v>
      </c>
      <c r="G77" s="115" t="n">
        <f aca="false">IF(G$7="","",$F$4*3.6/($D$7/$C$7*$E$7)/G$7*$D77/60)</f>
        <v>137.22103283307</v>
      </c>
      <c r="H77" s="115" t="n">
        <f aca="false">IF(H$7="","",$F$4*3.6/($D$7/$C$7*$E$7)/H$7*$D77/60)</f>
        <v>208.311447433335</v>
      </c>
      <c r="I77" s="115" t="n">
        <f aca="false">IF(I$7="","",$F$4*3.6/($D$7/$C$7*$E$7)/I$7*$D77/60)</f>
        <v>281.135774584825</v>
      </c>
      <c r="J77" s="115" t="n">
        <f aca="false">IF(J$7="","",$F$4*3.6/($D$7/$C$7*$E$7)/J$7*$D77/60)</f>
        <v>345.797002739335</v>
      </c>
      <c r="K77" s="115" t="n">
        <f aca="false">IF(K$7="","",$F$4*3.6/($D$7/$C$7*$E$7)/K$7*$D77/60)</f>
        <v>406.820003222747</v>
      </c>
      <c r="L77" s="89" t="str">
        <f aca="false">IF(L$7="","",$F$4*3.6/($D$7/$C$7*$E$7)/L$7*$D77/60)</f>
        <v/>
      </c>
    </row>
    <row r="78" customFormat="false" ht="12.75" hidden="false" customHeight="false" outlineLevel="0" collapsed="false">
      <c r="B78" s="113"/>
      <c r="C78" s="116" t="n">
        <v>25</v>
      </c>
      <c r="D78" s="117" t="n">
        <f aca="false">C78/B$73*30000</f>
        <v>8370.53571428571</v>
      </c>
      <c r="E78" s="117"/>
      <c r="F78" s="118" t="n">
        <f aca="false">IF(F$7="","",$F$4*3.6/($D$7/$C$7*$E$7)/F$7*$D78/60)</f>
        <v>76.4361190847337</v>
      </c>
      <c r="G78" s="119" t="n">
        <f aca="false">IF(G$7="","",$F$4*3.6/($D$7/$C$7*$E$7)/G$7*$D78/60)</f>
        <v>131.943300801028</v>
      </c>
      <c r="H78" s="119" t="n">
        <f aca="false">IF(H$7="","",$F$4*3.6/($D$7/$C$7*$E$7)/H$7*$D78/60)</f>
        <v>200.299468685899</v>
      </c>
      <c r="I78" s="119" t="n">
        <f aca="false">IF(I$7="","",$F$4*3.6/($D$7/$C$7*$E$7)/I$7*$D78/60)</f>
        <v>270.322860177717</v>
      </c>
      <c r="J78" s="119" t="n">
        <f aca="false">IF(J$7="","",$F$4*3.6/($D$7/$C$7*$E$7)/J$7*$D78/60)</f>
        <v>332.497118018592</v>
      </c>
      <c r="K78" s="119" t="n">
        <f aca="false">IF(K$7="","",$F$4*3.6/($D$7/$C$7*$E$7)/K$7*$D78/60)</f>
        <v>391.173080021873</v>
      </c>
      <c r="L78" s="117" t="str">
        <f aca="false">IF(L$7="","",$F$4*3.6/($D$7/$C$7*$E$7)/L$7*$D78/60)</f>
        <v/>
      </c>
    </row>
    <row r="79" customFormat="false" ht="12.75" hidden="false" customHeight="false" outlineLevel="0" collapsed="false">
      <c r="B79" s="113"/>
      <c r="C79" s="75" t="n">
        <v>24</v>
      </c>
      <c r="D79" s="89" t="n">
        <f aca="false">C79/B$73*30000</f>
        <v>8035.71428571429</v>
      </c>
      <c r="E79" s="89"/>
      <c r="F79" s="114" t="n">
        <f aca="false">IF(F$7="","",$F$4*3.6/($D$7/$C$7*$E$7)/F$7*$D79/60)</f>
        <v>73.3786743213445</v>
      </c>
      <c r="G79" s="115" t="n">
        <f aca="false">IF(G$7="","",$F$4*3.6/($D$7/$C$7*$E$7)/G$7*$D79/60)</f>
        <v>126.665568768987</v>
      </c>
      <c r="H79" s="115" t="n">
        <f aca="false">IF(H$7="","",$F$4*3.6/($D$7/$C$7*$E$7)/H$7*$D79/60)</f>
        <v>192.287489938463</v>
      </c>
      <c r="I79" s="115" t="n">
        <f aca="false">IF(I$7="","",$F$4*3.6/($D$7/$C$7*$E$7)/I$7*$D79/60)</f>
        <v>259.509945770608</v>
      </c>
      <c r="J79" s="115" t="n">
        <f aca="false">IF(J$7="","",$F$4*3.6/($D$7/$C$7*$E$7)/J$7*$D79/60)</f>
        <v>319.197233297848</v>
      </c>
      <c r="K79" s="115" t="n">
        <f aca="false">IF(K$7="","",$F$4*3.6/($D$7/$C$7*$E$7)/K$7*$D79/60)</f>
        <v>375.526156820998</v>
      </c>
      <c r="L79" s="89" t="str">
        <f aca="false">IF(L$7="","",$F$4*3.6/($D$7/$C$7*$E$7)/L$7*$D79/60)</f>
        <v/>
      </c>
    </row>
    <row r="80" customFormat="false" ht="12.75" hidden="false" customHeight="false" outlineLevel="0" collapsed="false">
      <c r="B80" s="113"/>
      <c r="C80" s="75" t="n">
        <v>23</v>
      </c>
      <c r="D80" s="89" t="n">
        <f aca="false">C80/B$73*30000</f>
        <v>7700.89285714286</v>
      </c>
      <c r="E80" s="89"/>
      <c r="F80" s="114" t="n">
        <f aca="false">IF(F$7="","",$F$4*3.6/($D$7/$C$7*$E$7)/F$7*$D80/60)</f>
        <v>70.3212295579551</v>
      </c>
      <c r="G80" s="115" t="n">
        <f aca="false">IF(G$7="","",$F$4*3.6/($D$7/$C$7*$E$7)/G$7*$D80/60)</f>
        <v>121.387836736946</v>
      </c>
      <c r="H80" s="115" t="n">
        <f aca="false">IF(H$7="","",$F$4*3.6/($D$7/$C$7*$E$7)/H$7*$D80/60)</f>
        <v>184.275511191027</v>
      </c>
      <c r="I80" s="115" t="n">
        <f aca="false">IF(I$7="","",$F$4*3.6/($D$7/$C$7*$E$7)/I$7*$D80/60)</f>
        <v>248.6970313635</v>
      </c>
      <c r="J80" s="115" t="n">
        <f aca="false">IF(J$7="","",$F$4*3.6/($D$7/$C$7*$E$7)/J$7*$D80/60)</f>
        <v>305.897348577105</v>
      </c>
      <c r="K80" s="115" t="n">
        <f aca="false">IF(K$7="","",$F$4*3.6/($D$7/$C$7*$E$7)/K$7*$D80/60)</f>
        <v>359.879233620123</v>
      </c>
      <c r="L80" s="89" t="str">
        <f aca="false">IF(L$7="","",$F$4*3.6/($D$7/$C$7*$E$7)/L$7*$D80/60)</f>
        <v/>
      </c>
    </row>
    <row r="81" customFormat="false" ht="12.75" hidden="false" customHeight="true" outlineLevel="0" collapsed="false">
      <c r="B81" s="113"/>
      <c r="C81" s="120" t="n">
        <v>22</v>
      </c>
      <c r="D81" s="121" t="n">
        <f aca="false">C81/B$73*30000</f>
        <v>7366.07142857143</v>
      </c>
      <c r="E81" s="121"/>
      <c r="F81" s="122" t="n">
        <f aca="false">IF(F$7="","",$F$4*3.6/($D$7/$C$7*$E$7)/F$7*$D81/60)</f>
        <v>67.2637847945657</v>
      </c>
      <c r="G81" s="123" t="n">
        <f aca="false">IF(G$7="","",$F$4*3.6/($D$7/$C$7*$E$7)/G$7*$D81/60)</f>
        <v>116.110104704905</v>
      </c>
      <c r="H81" s="123" t="n">
        <f aca="false">IF(H$7="","",$F$4*3.6/($D$7/$C$7*$E$7)/H$7*$D81/60)</f>
        <v>176.263532443591</v>
      </c>
      <c r="I81" s="123" t="n">
        <f aca="false">IF(I$7="","",$F$4*3.6/($D$7/$C$7*$E$7)/I$7*$D81/60)</f>
        <v>237.884116956391</v>
      </c>
      <c r="J81" s="123" t="n">
        <f aca="false">IF(J$7="","",$F$4*3.6/($D$7/$C$7*$E$7)/J$7*$D81/60)</f>
        <v>292.597463856361</v>
      </c>
      <c r="K81" s="123" t="n">
        <f aca="false">IF(K$7="","",$F$4*3.6/($D$7/$C$7*$E$7)/K$7*$D81/60)</f>
        <v>344.232310419248</v>
      </c>
      <c r="L81" s="121" t="str">
        <f aca="false">IF(L$7="","",$F$4*3.6/($D$7/$C$7*$E$7)/L$7*$D81/60)</f>
        <v/>
      </c>
    </row>
    <row r="82" customFormat="false" ht="12.75" hidden="false" customHeight="false" outlineLevel="0" collapsed="false">
      <c r="B82" s="113"/>
      <c r="C82" s="75" t="n">
        <v>21</v>
      </c>
      <c r="D82" s="89" t="n">
        <f aca="false">C82/B$73*30000</f>
        <v>7031.25</v>
      </c>
      <c r="E82" s="89"/>
      <c r="F82" s="114" t="n">
        <f aca="false">IF(F$7="","",$F$4*3.6/($D$7/$C$7*$E$7)/F$7*$D82/60)</f>
        <v>64.2063400311764</v>
      </c>
      <c r="G82" s="115" t="n">
        <f aca="false">IF(G$7="","",$F$4*3.6/($D$7/$C$7*$E$7)/G$7*$D82/60)</f>
        <v>110.832372672864</v>
      </c>
      <c r="H82" s="115" t="n">
        <f aca="false">IF(H$7="","",$F$4*3.6/($D$7/$C$7*$E$7)/H$7*$D82/60)</f>
        <v>168.251553696155</v>
      </c>
      <c r="I82" s="115" t="n">
        <f aca="false">IF(I$7="","",$F$4*3.6/($D$7/$C$7*$E$7)/I$7*$D82/60)</f>
        <v>227.071202549282</v>
      </c>
      <c r="J82" s="115" t="n">
        <f aca="false">IF(J$7="","",$F$4*3.6/($D$7/$C$7*$E$7)/J$7*$D82/60)</f>
        <v>279.297579135617</v>
      </c>
      <c r="K82" s="115" t="n">
        <f aca="false">IF(K$7="","",$F$4*3.6/($D$7/$C$7*$E$7)/K$7*$D82/60)</f>
        <v>328.585387218373</v>
      </c>
      <c r="L82" s="89" t="str">
        <f aca="false">IF(L$7="","",$F$4*3.6/($D$7/$C$7*$E$7)/L$7*$D82/60)</f>
        <v/>
      </c>
    </row>
    <row r="83" customFormat="false" ht="12.75" hidden="false" customHeight="false" outlineLevel="0" collapsed="false">
      <c r="B83" s="113"/>
      <c r="C83" s="124" t="n">
        <v>20</v>
      </c>
      <c r="D83" s="125" t="n">
        <f aca="false">C83/B$73*30000</f>
        <v>6696.42857142857</v>
      </c>
      <c r="E83" s="125"/>
      <c r="F83" s="126" t="n">
        <f aca="false">IF(F$7="","",$F$4*3.6/($D$7/$C$7*$E$7)/F$7*$D83/60)</f>
        <v>61.148895267787</v>
      </c>
      <c r="G83" s="127" t="n">
        <f aca="false">IF(G$7="","",$F$4*3.6/($D$7/$C$7*$E$7)/G$7*$D83/60)</f>
        <v>105.554640640823</v>
      </c>
      <c r="H83" s="127" t="n">
        <f aca="false">IF(H$7="","",$F$4*3.6/($D$7/$C$7*$E$7)/H$7*$D83/60)</f>
        <v>160.239574948719</v>
      </c>
      <c r="I83" s="127" t="n">
        <f aca="false">IF(I$7="","",$F$4*3.6/($D$7/$C$7*$E$7)/I$7*$D83/60)</f>
        <v>216.258288142173</v>
      </c>
      <c r="J83" s="127" t="n">
        <f aca="false">IF(J$7="","",$F$4*3.6/($D$7/$C$7*$E$7)/J$7*$D83/60)</f>
        <v>265.997694414873</v>
      </c>
      <c r="K83" s="127" t="n">
        <f aca="false">IF(K$7="","",$F$4*3.6/($D$7/$C$7*$E$7)/K$7*$D83/60)</f>
        <v>312.938464017498</v>
      </c>
      <c r="L83" s="125" t="str">
        <f aca="false">IF(L$7="","",$F$4*3.6/($D$7/$C$7*$E$7)/L$7*$D83/60)</f>
        <v/>
      </c>
    </row>
    <row r="84" customFormat="false" ht="12.75" hidden="false" customHeight="false" outlineLevel="0" collapsed="false">
      <c r="B84" s="113"/>
      <c r="C84" s="75" t="n">
        <v>19</v>
      </c>
      <c r="D84" s="89" t="n">
        <f aca="false">C84/B$73*30000</f>
        <v>6361.60714285714</v>
      </c>
      <c r="E84" s="89"/>
      <c r="F84" s="114" t="n">
        <f aca="false">IF(F$7="","",$F$4*3.6/($D$7/$C$7*$E$7)/F$7*$D84/60)</f>
        <v>58.0914505043976</v>
      </c>
      <c r="G84" s="115" t="n">
        <f aca="false">IF(G$7="","",$F$4*3.6/($D$7/$C$7*$E$7)/G$7*$D84/60)</f>
        <v>100.276908608782</v>
      </c>
      <c r="H84" s="115" t="n">
        <f aca="false">IF(H$7="","",$F$4*3.6/($D$7/$C$7*$E$7)/H$7*$D84/60)</f>
        <v>152.227596201283</v>
      </c>
      <c r="I84" s="115" t="n">
        <f aca="false">IF(I$7="","",$F$4*3.6/($D$7/$C$7*$E$7)/I$7*$D84/60)</f>
        <v>205.445373735065</v>
      </c>
      <c r="J84" s="115" t="n">
        <f aca="false">IF(J$7="","",$F$4*3.6/($D$7/$C$7*$E$7)/J$7*$D84/60)</f>
        <v>252.69780969413</v>
      </c>
      <c r="K84" s="115" t="n">
        <f aca="false">IF(K$7="","",$F$4*3.6/($D$7/$C$7*$E$7)/K$7*$D84/60)</f>
        <v>297.291540816623</v>
      </c>
      <c r="L84" s="89" t="str">
        <f aca="false">IF(L$7="","",$F$4*3.6/($D$7/$C$7*$E$7)/L$7*$D84/60)</f>
        <v/>
      </c>
    </row>
    <row r="85" customFormat="false" ht="12.75" hidden="false" customHeight="false" outlineLevel="0" collapsed="false">
      <c r="B85" s="113"/>
      <c r="C85" s="75" t="n">
        <v>18</v>
      </c>
      <c r="D85" s="89" t="n">
        <f aca="false">C85/B$73*30000</f>
        <v>6026.78571428572</v>
      </c>
      <c r="E85" s="89"/>
      <c r="F85" s="114" t="n">
        <f aca="false">IF(F$7="","",$F$4*3.6/($D$7/$C$7*$E$7)/F$7*$D85/60)</f>
        <v>55.0340057410084</v>
      </c>
      <c r="G85" s="115" t="n">
        <f aca="false">IF(G$7="","",$F$4*3.6/($D$7/$C$7*$E$7)/G$7*$D85/60)</f>
        <v>94.9991765767406</v>
      </c>
      <c r="H85" s="115" t="n">
        <f aca="false">IF(H$7="","",$F$4*3.6/($D$7/$C$7*$E$7)/H$7*$D85/60)</f>
        <v>144.215617453847</v>
      </c>
      <c r="I85" s="115" t="n">
        <f aca="false">IF(I$7="","",$F$4*3.6/($D$7/$C$7*$E$7)/I$7*$D85/60)</f>
        <v>194.632459327956</v>
      </c>
      <c r="J85" s="115" t="n">
        <f aca="false">IF(J$7="","",$F$4*3.6/($D$7/$C$7*$E$7)/J$7*$D85/60)</f>
        <v>239.397924973386</v>
      </c>
      <c r="K85" s="115" t="n">
        <f aca="false">IF(K$7="","",$F$4*3.6/($D$7/$C$7*$E$7)/K$7*$D85/60)</f>
        <v>281.644617615749</v>
      </c>
      <c r="L85" s="89" t="str">
        <f aca="false">IF(L$7="","",$F$4*3.6/($D$7/$C$7*$E$7)/L$7*$D85/60)</f>
        <v/>
      </c>
    </row>
    <row r="86" customFormat="false" ht="12.75" hidden="false" customHeight="false" outlineLevel="0" collapsed="false">
      <c r="B86" s="113"/>
      <c r="C86" s="75" t="n">
        <v>17</v>
      </c>
      <c r="D86" s="89" t="n">
        <f aca="false">C86/B$73*30000</f>
        <v>5691.96428571429</v>
      </c>
      <c r="E86" s="89"/>
      <c r="F86" s="114" t="n">
        <f aca="false">IF(F$7="","",$F$4*3.6/($D$7/$C$7*$E$7)/F$7*$D86/60)</f>
        <v>51.976560977619</v>
      </c>
      <c r="G86" s="115" t="n">
        <f aca="false">IF(G$7="","",$F$4*3.6/($D$7/$C$7*$E$7)/G$7*$D86/60)</f>
        <v>89.7214445446994</v>
      </c>
      <c r="H86" s="115" t="n">
        <f aca="false">IF(H$7="","",$F$4*3.6/($D$7/$C$7*$E$7)/H$7*$D86/60)</f>
        <v>136.203638706411</v>
      </c>
      <c r="I86" s="115" t="n">
        <f aca="false">IF(I$7="","",$F$4*3.6/($D$7/$C$7*$E$7)/I$7*$D86/60)</f>
        <v>183.819544920848</v>
      </c>
      <c r="J86" s="115" t="n">
        <f aca="false">IF(J$7="","",$F$4*3.6/($D$7/$C$7*$E$7)/J$7*$D86/60)</f>
        <v>226.098040252643</v>
      </c>
      <c r="K86" s="115" t="n">
        <f aca="false">IF(K$7="","",$F$4*3.6/($D$7/$C$7*$E$7)/K$7*$D86/60)</f>
        <v>265.997694414874</v>
      </c>
      <c r="L86" s="89" t="str">
        <f aca="false">IF(L$7="","",$F$4*3.6/($D$7/$C$7*$E$7)/L$7*$D86/60)</f>
        <v/>
      </c>
    </row>
    <row r="87" customFormat="false" ht="12.75" hidden="false" customHeight="false" outlineLevel="0" collapsed="false">
      <c r="B87" s="113"/>
      <c r="C87" s="75" t="n">
        <v>16</v>
      </c>
      <c r="D87" s="89" t="n">
        <f aca="false">C87/B$73*30000</f>
        <v>5357.14285714286</v>
      </c>
      <c r="E87" s="89"/>
      <c r="F87" s="114" t="n">
        <f aca="false">IF(F$7="","",$F$4*3.6/($D$7/$C$7*$E$7)/F$7*$D87/60)</f>
        <v>48.9191162142296</v>
      </c>
      <c r="G87" s="115" t="n">
        <f aca="false">IF(G$7="","",$F$4*3.6/($D$7/$C$7*$E$7)/G$7*$D87/60)</f>
        <v>84.4437125126583</v>
      </c>
      <c r="H87" s="115" t="n">
        <f aca="false">IF(H$7="","",$F$4*3.6/($D$7/$C$7*$E$7)/H$7*$D87/60)</f>
        <v>128.191659958975</v>
      </c>
      <c r="I87" s="115" t="n">
        <f aca="false">IF(I$7="","",$F$4*3.6/($D$7/$C$7*$E$7)/I$7*$D87/60)</f>
        <v>173.006630513739</v>
      </c>
      <c r="J87" s="115" t="n">
        <f aca="false">IF(J$7="","",$F$4*3.6/($D$7/$C$7*$E$7)/J$7*$D87/60)</f>
        <v>212.798155531899</v>
      </c>
      <c r="K87" s="115" t="n">
        <f aca="false">IF(K$7="","",$F$4*3.6/($D$7/$C$7*$E$7)/K$7*$D87/60)</f>
        <v>250.350771213999</v>
      </c>
      <c r="L87" s="89" t="str">
        <f aca="false">IF(L$7="","",$F$4*3.6/($D$7/$C$7*$E$7)/L$7*$D87/60)</f>
        <v/>
      </c>
    </row>
    <row r="88" customFormat="false" ht="12.75" hidden="false" customHeight="false" outlineLevel="0" collapsed="false">
      <c r="B88" s="128"/>
      <c r="C88" s="129" t="n">
        <v>15</v>
      </c>
      <c r="D88" s="104" t="n">
        <f aca="false">C88/B$73*30000</f>
        <v>5022.32142857143</v>
      </c>
      <c r="E88" s="104"/>
      <c r="F88" s="102" t="n">
        <f aca="false">IF(F$7="","",$F$4*3.6/($D$7/$C$7*$E$7)/F$7*$D88/60)</f>
        <v>45.8616714508403</v>
      </c>
      <c r="G88" s="103" t="n">
        <f aca="false">IF(G$7="","",$F$4*3.6/($D$7/$C$7*$E$7)/G$7*$D88/60)</f>
        <v>79.1659804806171</v>
      </c>
      <c r="H88" s="103" t="n">
        <f aca="false">IF(H$7="","",$F$4*3.6/($D$7/$C$7*$E$7)/H$7*$D88/60)</f>
        <v>120.179681211539</v>
      </c>
      <c r="I88" s="103" t="n">
        <f aca="false">IF(I$7="","",$F$4*3.6/($D$7/$C$7*$E$7)/I$7*$D88/60)</f>
        <v>162.19371610663</v>
      </c>
      <c r="J88" s="103" t="n">
        <f aca="false">IF(J$7="","",$F$4*3.6/($D$7/$C$7*$E$7)/J$7*$D88/60)</f>
        <v>199.498270811155</v>
      </c>
      <c r="K88" s="103" t="n">
        <f aca="false">IF(K$7="","",$F$4*3.6/($D$7/$C$7*$E$7)/K$7*$D88/60)</f>
        <v>234.703848013124</v>
      </c>
      <c r="L88" s="104" t="str">
        <f aca="false">IF(L$7="","",$F$4*3.6/($D$7/$C$7*$E$7)/L$7*$D88/60)</f>
        <v/>
      </c>
    </row>
    <row r="98" customFormat="false" ht="12.75" hidden="false" customHeight="false" outlineLevel="0" collapsed="false">
      <c r="A98" s="130" t="s">
        <v>52</v>
      </c>
      <c r="B98" s="130"/>
      <c r="C98" s="131" t="n">
        <f aca="false">IF('Leistung u. Drehmoment'!C1="",0,IF(($F$7&lt;=0),0,(3.6*$F$4*'Leistung u. Drehmoment'!C$1/($D$7/$C$7*$E$7*$F$7*60))))</f>
        <v>5.93551943399319</v>
      </c>
      <c r="D98" s="131" t="n">
        <f aca="false">IF('Leistung u. Drehmoment'!D1="",C98,IF(($F$7&lt;=0),0,(3.6*$F$4*'Leistung u. Drehmoment'!D$1/($D$7/$C$7*$E$7*$F$7*60))))</f>
        <v>9.13156835998952</v>
      </c>
      <c r="E98" s="131" t="n">
        <f aca="false">IF('Leistung u. Drehmoment'!E1="",D98,IF(($F$7&lt;=0),0,(3.6*$F$4*'Leistung u. Drehmoment'!E$1/($D$7/$C$7*$E$7*$F$7*60))))</f>
        <v>18.263136719979</v>
      </c>
      <c r="F98" s="131" t="n">
        <f aca="false">IF('Leistung u. Drehmoment'!F1="",E98,IF(($F$7&lt;=0),0,(3.6*$F$4*'Leistung u. Drehmoment'!F$1/($D$7/$C$7*$E$7*$F$7*60))))</f>
        <v>27.3947050799686</v>
      </c>
      <c r="G98" s="131" t="n">
        <f aca="false">IF('Leistung u. Drehmoment'!G1="",F98,IF(($F$7&lt;=0),0,(3.6*$F$4*'Leistung u. Drehmoment'!G$1/($D$7/$C$7*$E$7*$F$7*60))))</f>
        <v>31.9604892599633</v>
      </c>
      <c r="H98" s="131" t="n">
        <f aca="false">IF('Leistung u. Drehmoment'!H1="",G98,IF(($F$7&lt;=0),0,(3.6*$F$4*'Leistung u. Drehmoment'!H$1/($D$7/$C$7*$E$7*$F$7*60))))</f>
        <v>36.5262734399581</v>
      </c>
      <c r="I98" s="131" t="n">
        <f aca="false">IF('Leistung u. Drehmoment'!I1="",H98,IF(($F$7&lt;=0),0,(3.6*$F$4*'Leistung u. Drehmoment'!I$1/($D$7/$C$7*$E$7*$F$7*60))))</f>
        <v>45.6578417999476</v>
      </c>
      <c r="J98" s="131" t="n">
        <f aca="false">IF('Leistung u. Drehmoment'!J1="",I98,IF(($F$7&lt;=0),0,(3.6*$F$4*'Leistung u. Drehmoment'!J$1/($D$7/$C$7*$E$7*$F$7*60))))</f>
        <v>53.8762533239382</v>
      </c>
      <c r="K98" s="131" t="n">
        <f aca="false">IF('Leistung u. Drehmoment'!K1="",J98,IF(($F$7&lt;=0),0,(3.6*$F$4*'Leistung u. Drehmoment'!K$1/($D$7/$C$7*$E$7*$F$7*60))))</f>
        <v>59.3551943399319</v>
      </c>
      <c r="L98" s="131" t="n">
        <f aca="false">IF('Leistung u. Drehmoment'!L1="",K98,IF(($F$7&lt;=0),0,(3.6*$F$4*'Leistung u. Drehmoment'!L$1/($D$7/$C$7*$E$7*$F$7*60))))</f>
        <v>59.3551943399319</v>
      </c>
      <c r="M98" s="132" t="n">
        <f aca="false">IF('Leistung u. Drehmoment'!M1="",L98,IF(($F$7&lt;=0),0,(3.6*$F$4*'Leistung u. Drehmoment'!M$1/($D$7/$C$7*$E$7*$F$7*60))))</f>
        <v>59.3551943399319</v>
      </c>
    </row>
    <row r="99" customFormat="false" ht="12.75" hidden="false" customHeight="false" outlineLevel="0" collapsed="false">
      <c r="A99" s="133" t="s">
        <v>53</v>
      </c>
      <c r="B99" s="133"/>
      <c r="C99" s="134" t="n">
        <f aca="false">IF('Leistung u. Drehmoment'!C1="",0,IF(($F$7=0),0,('Leistung u. Drehmoment'!C$4*$D$7/$C$7*$E$7*$F$7*$C$8*$E$8*$F$8/($F$4/2/PI()))))</f>
        <v>6148.4236406241</v>
      </c>
      <c r="D99" s="134" t="n">
        <f aca="false">IF('Leistung u. Drehmoment'!D1="",C99,IF(($F$7=0),0,('Leistung u. Drehmoment'!D$4*$D$7/$C$7*$E$7*$F$7*$C$8*$E$8*$F$8/($F$4/2/PI()))))</f>
        <v>7629.6347904108</v>
      </c>
      <c r="E99" s="134" t="n">
        <f aca="false">IF('Leistung u. Drehmoment'!E1="",D99,IF(($F$7=0),0,('Leistung u. Drehmoment'!E$4*$D$7/$C$7*$E$7*$F$7*$C$8*$E$8*$F$8/($F$4/2/PI()))))</f>
        <v>9809.53044481388</v>
      </c>
      <c r="F99" s="134" t="n">
        <f aca="false">IF('Leistung u. Drehmoment'!F1="",E99,IF(($F$7=0),0,('Leistung u. Drehmoment'!F$4*$D$7/$C$7*$E$7*$F$7*$C$8*$E$8*$F$8/($F$4/2/PI()))))</f>
        <v>11141.6889002824</v>
      </c>
      <c r="G99" s="134" t="n">
        <f aca="false">IF('Leistung u. Drehmoment'!G1="",F99,IF(($F$7=0),0,('Leistung u. Drehmoment'!G$4*$D$7/$C$7*$E$7*$F$7*$C$8*$E$8*$F$8/($F$4/2/PI()))))</f>
        <v>11413.0662534193</v>
      </c>
      <c r="H99" s="134" t="n">
        <f aca="false">IF('Leistung u. Drehmoment'!H1="",G99,IF(($F$7=0),0,('Leistung u. Drehmoment'!H$4*$D$7/$C$7*$E$7*$F$7*$C$8*$E$8*$F$8/($F$4/2/PI()))))</f>
        <v>11399.0376928161</v>
      </c>
      <c r="I99" s="134" t="n">
        <f aca="false">IF('Leistung u. Drehmoment'!I1="",H99,IF(($F$7=0),0,('Leistung u. Drehmoment'!I$4*$D$7/$C$7*$E$7*$F$7*$C$8*$E$8*$F$8/($F$4/2/PI()))))</f>
        <v>11262.7942144159</v>
      </c>
      <c r="J99" s="134" t="n">
        <f aca="false">IF('Leistung u. Drehmoment'!J1="",I99,IF(($F$7=0),0,('Leistung u. Drehmoment'!J$4*$D$7/$C$7*$E$7*$F$7*$C$8*$E$8*$F$8/($F$4/2/PI()))))</f>
        <v>10468.4254589979</v>
      </c>
      <c r="K99" s="134" t="n">
        <f aca="false">IF('Leistung u. Drehmoment'!K1="",J99,IF(($F$7=0),0,('Leistung u. Drehmoment'!K$4*$D$7/$C$7*$E$7*$F$7*$C$8*$E$8*$F$8/($F$4/2/PI()))))</f>
        <v>9222.63546093613</v>
      </c>
      <c r="L99" s="134" t="n">
        <f aca="false">IF('Leistung u. Drehmoment'!L1="",K99,IF(($F$7=0),0,('Leistung u. Drehmoment'!L$4*$D$7/$C$7*$E$7*$F$7*$C$8*$E$8*$F$8/($F$4/2/PI()))))</f>
        <v>9222.63546093613</v>
      </c>
      <c r="M99" s="135" t="n">
        <f aca="false">IF('Leistung u. Drehmoment'!M1="",L99,IF(($F$7=0),0,('Leistung u. Drehmoment'!M$4*$D$7/$C$7*$E$7*$F$7*$C$8*$E$8*$F$8/($F$4/2/PI()))))</f>
        <v>9222.63546093613</v>
      </c>
    </row>
    <row r="100" customFormat="false" ht="12.75" hidden="false" customHeight="false" outlineLevel="0" collapsed="false">
      <c r="A100" s="133" t="s">
        <v>54</v>
      </c>
      <c r="B100" s="133"/>
      <c r="C100" s="134" t="n">
        <f aca="false">IF('Leistung u. Drehmoment'!C1="",0,IF(($G$7&lt;=0),0,(3.6*$F$4*'Leistung u. Drehmoment'!C$1/($D$7/$C$7*$E$7*$G$7*60))))</f>
        <v>10.2458371182025</v>
      </c>
      <c r="D100" s="134" t="n">
        <f aca="false">IF('Leistung u. Drehmoment'!D1="",C100,IF(($G$7&lt;=0),0,(3.6*$F$4*'Leistung u. Drehmoment'!D$1/($D$7/$C$7*$E$7*$G$7*60))))</f>
        <v>15.7628263356962</v>
      </c>
      <c r="E100" s="134" t="n">
        <f aca="false">IF('Leistung u. Drehmoment'!E1="",D100,IF(($G$7&lt;=0),0,(3.6*$F$4*'Leistung u. Drehmoment'!E$1/($D$7/$C$7*$E$7*$G$7*60))))</f>
        <v>31.5256526713924</v>
      </c>
      <c r="F100" s="134" t="n">
        <f aca="false">IF('Leistung u. Drehmoment'!F1="",E100,IF(($G$7&lt;=0),0,(3.6*$F$4*'Leistung u. Drehmoment'!F$1/($D$7/$C$7*$E$7*$G$7*60))))</f>
        <v>47.2884790070886</v>
      </c>
      <c r="G100" s="134" t="n">
        <f aca="false">IF('Leistung u. Drehmoment'!G1="",F100,IF(($G$7&lt;=0),0,(3.6*$F$4*'Leistung u. Drehmoment'!G$1/($D$7/$C$7*$E$7*$G$7*60))))</f>
        <v>55.1698921749367</v>
      </c>
      <c r="H100" s="134" t="n">
        <f aca="false">IF('Leistung u. Drehmoment'!H1="",G100,IF(($G$7&lt;=0),0,(3.6*$F$4*'Leistung u. Drehmoment'!H$1/($D$7/$C$7*$E$7*$G$7*60))))</f>
        <v>63.0513053427848</v>
      </c>
      <c r="I100" s="134" t="n">
        <f aca="false">IF('Leistung u. Drehmoment'!I1="",H100,IF(($G$7&lt;=0),0,(3.6*$F$4*'Leistung u. Drehmoment'!I$1/($D$7/$C$7*$E$7*$G$7*60))))</f>
        <v>78.814131678481</v>
      </c>
      <c r="J100" s="134" t="n">
        <f aca="false">IF('Leistung u. Drehmoment'!J1="",I100,IF(($G$7&lt;=0),0,(3.6*$F$4*'Leistung u. Drehmoment'!J$1/($D$7/$C$7*$E$7*$G$7*60))))</f>
        <v>93.0006753806076</v>
      </c>
      <c r="K100" s="134" t="n">
        <f aca="false">IF('Leistung u. Drehmoment'!K1="",J100,IF(($G$7&lt;=0),0,(3.6*$F$4*'Leistung u. Drehmoment'!K$1/($D$7/$C$7*$E$7*$G$7*60))))</f>
        <v>102.458371182025</v>
      </c>
      <c r="L100" s="134" t="n">
        <f aca="false">IF('Leistung u. Drehmoment'!L1="",K100,IF(($G$7&lt;=0),0,(3.6*$F$4*'Leistung u. Drehmoment'!L$1/($D$7/$C$7*$E$7*$G$7*60))))</f>
        <v>102.458371182025</v>
      </c>
      <c r="M100" s="135" t="n">
        <f aca="false">IF('Leistung u. Drehmoment'!M1="",L100,IF(($G$7&lt;=0),0,(3.6*$F$4*'Leistung u. Drehmoment'!M$1/($D$7/$C$7*$E$7*$G$7*60))))</f>
        <v>102.458371182025</v>
      </c>
    </row>
    <row r="101" customFormat="false" ht="12.75" hidden="false" customHeight="false" outlineLevel="0" collapsed="false">
      <c r="A101" s="133" t="s">
        <v>55</v>
      </c>
      <c r="B101" s="133"/>
      <c r="C101" s="134" t="n">
        <f aca="false">IF('Leistung u. Drehmoment'!C1="",0,IF(($G$7=0),0,('Leistung u. Drehmoment'!C$4*$D$7/$C$7*$E$7*$G$7*$C$8*$E$8*$G$8/($F$4/2/PI()))))</f>
        <v>3561.84541939603</v>
      </c>
      <c r="D101" s="134" t="n">
        <f aca="false">IF('Leistung u. Drehmoment'!D1="",C101,IF(($G$7=0),0,('Leistung u. Drehmoment'!D$4*$D$7/$C$7*$E$7*$G$7*$C$8*$E$8*$G$8/($F$4/2/PI()))))</f>
        <v>4419.92636134143</v>
      </c>
      <c r="E101" s="134" t="n">
        <f aca="false">IF('Leistung u. Drehmoment'!E1="",D101,IF(($G$7=0),0,('Leistung u. Drehmoment'!E$4*$D$7/$C$7*$E$7*$G$7*$C$8*$E$8*$G$8/($F$4/2/PI()))))</f>
        <v>5682.76246458184</v>
      </c>
      <c r="F101" s="134" t="n">
        <f aca="false">IF('Leistung u. Drehmoment'!F1="",E101,IF(($G$7=0),0,('Leistung u. Drehmoment'!F$4*$D$7/$C$7*$E$7*$G$7*$C$8*$E$8*$G$8/($F$4/2/PI()))))</f>
        <v>6454.49563878431</v>
      </c>
      <c r="G101" s="134" t="n">
        <f aca="false">IF('Leistung u. Drehmoment'!G1="",F101,IF(($G$7=0),0,('Leistung u. Drehmoment'!G$4*$D$7/$C$7*$E$7*$G$7*$C$8*$E$8*$G$8/($F$4/2/PI()))))</f>
        <v>6611.70734680842</v>
      </c>
      <c r="H101" s="134" t="n">
        <f aca="false">IF('Leistung u. Drehmoment'!H1="",G101,IF(($G$7=0),0,('Leistung u. Drehmoment'!H$4*$D$7/$C$7*$E$7*$G$7*$C$8*$E$8*$G$8/($F$4/2/PI()))))</f>
        <v>6603.58045652797</v>
      </c>
      <c r="I101" s="134" t="n">
        <f aca="false">IF('Leistung u. Drehmoment'!I1="",H101,IF(($G$7=0),0,('Leistung u. Drehmoment'!I$4*$D$7/$C$7*$E$7*$G$7*$C$8*$E$8*$G$8/($F$4/2/PI()))))</f>
        <v>6524.65320007544</v>
      </c>
      <c r="J101" s="134" t="n">
        <f aca="false">IF('Leistung u. Drehmoment'!J1="",I101,IF(($G$7=0),0,('Leistung u. Drehmoment'!J$4*$D$7/$C$7*$E$7*$G$7*$C$8*$E$8*$G$8/($F$4/2/PI()))))</f>
        <v>6064.46716245394</v>
      </c>
      <c r="K101" s="134" t="n">
        <f aca="false">IF('Leistung u. Drehmoment'!K1="",J101,IF(($G$7=0),0,('Leistung u. Drehmoment'!K$4*$D$7/$C$7*$E$7*$G$7*$C$8*$E$8*$G$8/($F$4/2/PI()))))</f>
        <v>5342.76812909403</v>
      </c>
      <c r="L101" s="134" t="n">
        <f aca="false">IF('Leistung u. Drehmoment'!L1="",K101,IF(($G$7=0),0,('Leistung u. Drehmoment'!L$4*$D$7/$C$7*$E$7*$G$7*$C$8*$E$8*$G$8/($F$4/2/PI()))))</f>
        <v>5342.76812909403</v>
      </c>
      <c r="M101" s="135" t="n">
        <f aca="false">IF('Leistung u. Drehmoment'!M1="",L101,IF(($G$7=0),0,('Leistung u. Drehmoment'!M$4*$D$7/$C$7*$E$7*$G$7*$C$8*$E$8*$G$8/($F$4/2/PI()))))</f>
        <v>5342.76812909403</v>
      </c>
    </row>
    <row r="102" customFormat="false" ht="12.75" hidden="false" customHeight="false" outlineLevel="0" collapsed="false">
      <c r="A102" s="133" t="s">
        <v>56</v>
      </c>
      <c r="B102" s="133"/>
      <c r="C102" s="134" t="n">
        <f aca="false">IF('Leistung u. Drehmoment'!C1="",0,IF(($H$7&lt;=0),0,(3.6*$F$4*'Leistung u. Drehmoment'!C$1/($D$7/$C$7*$E$7*$H$7*60))))</f>
        <v>15.5539214083556</v>
      </c>
      <c r="D102" s="134" t="n">
        <f aca="false">IF('Leistung u. Drehmoment'!D1="",C102,IF(($H$7&lt;=0),0,(3.6*$F$4*'Leistung u. Drehmoment'!D$1/($D$7/$C$7*$E$7*$H$7*60))))</f>
        <v>23.9291098590087</v>
      </c>
      <c r="E102" s="134" t="n">
        <f aca="false">IF('Leistung u. Drehmoment'!E1="",D102,IF(($H$7&lt;=0),0,(3.6*$F$4*'Leistung u. Drehmoment'!E$1/($D$7/$C$7*$E$7*$H$7*60))))</f>
        <v>47.8582197180174</v>
      </c>
      <c r="F102" s="134" t="n">
        <f aca="false">IF('Leistung u. Drehmoment'!F1="",E102,IF(($H$7&lt;=0),0,(3.6*$F$4*'Leistung u. Drehmoment'!F$1/($D$7/$C$7*$E$7*$H$7*60))))</f>
        <v>71.7873295770261</v>
      </c>
      <c r="G102" s="134" t="n">
        <f aca="false">IF('Leistung u. Drehmoment'!G1="",F102,IF(($H$7&lt;=0),0,(3.6*$F$4*'Leistung u. Drehmoment'!G$1/($D$7/$C$7*$E$7*$H$7*60))))</f>
        <v>83.7518845065304</v>
      </c>
      <c r="H102" s="134" t="n">
        <f aca="false">IF('Leistung u. Drehmoment'!H1="",G102,IF(($H$7&lt;=0),0,(3.6*$F$4*'Leistung u. Drehmoment'!H$1/($D$7/$C$7*$E$7*$H$7*60))))</f>
        <v>95.7164394360348</v>
      </c>
      <c r="I102" s="134" t="n">
        <f aca="false">IF('Leistung u. Drehmoment'!I1="",H102,IF(($H$7&lt;=0),0,(3.6*$F$4*'Leistung u. Drehmoment'!I$1/($D$7/$C$7*$E$7*$H$7*60))))</f>
        <v>119.645549295043</v>
      </c>
      <c r="J102" s="134" t="n">
        <f aca="false">IF('Leistung u. Drehmoment'!J1="",I102,IF(($H$7&lt;=0),0,(3.6*$F$4*'Leistung u. Drehmoment'!J$1/($D$7/$C$7*$E$7*$H$7*60))))</f>
        <v>141.181748168151</v>
      </c>
      <c r="K102" s="134" t="n">
        <f aca="false">IF('Leistung u. Drehmoment'!K1="",J102,IF(($H$7&lt;=0),0,(3.6*$F$4*'Leistung u. Drehmoment'!K$1/($D$7/$C$7*$E$7*$H$7*60))))</f>
        <v>155.539214083557</v>
      </c>
      <c r="L102" s="134" t="n">
        <f aca="false">IF('Leistung u. Drehmoment'!L1="",K102,IF(($H$7&lt;=0),0,(3.6*$F$4*'Leistung u. Drehmoment'!L$1/($D$7/$C$7*$E$7*$H$7*60))))</f>
        <v>155.539214083557</v>
      </c>
      <c r="M102" s="135" t="n">
        <f aca="false">IF('Leistung u. Drehmoment'!M1="",L102,IF(($H$7&lt;=0),0,(3.6*$F$4*'Leistung u. Drehmoment'!M$1/($D$7/$C$7*$E$7*$H$7*60))))</f>
        <v>155.539214083557</v>
      </c>
    </row>
    <row r="103" customFormat="false" ht="12.75" hidden="false" customHeight="false" outlineLevel="0" collapsed="false">
      <c r="A103" s="133" t="s">
        <v>57</v>
      </c>
      <c r="B103" s="133"/>
      <c r="C103" s="134" t="n">
        <f aca="false">IF('Leistung u. Drehmoment'!C1="",0,IF(($H$7=0),0,('Leistung u. Drehmoment'!C$4*$D$7/$C$7*$E$7*$H$7*$C$8*$E$8*$H$8/($F$4/2/PI()))))</f>
        <v>2346.29499849104</v>
      </c>
      <c r="D103" s="134" t="n">
        <f aca="false">IF('Leistung u. Drehmoment'!D1="",C103,IF(($H$7=0),0,('Leistung u. Drehmoment'!D$4*$D$7/$C$7*$E$7*$H$7*$C$8*$E$8*$H$8/($F$4/2/PI()))))</f>
        <v>2911.53879358205</v>
      </c>
      <c r="E103" s="134" t="n">
        <f aca="false">IF('Leistung u. Drehmoment'!E1="",D103,IF(($H$7=0),0,('Leistung u. Drehmoment'!E$4*$D$7/$C$7*$E$7*$H$7*$C$8*$E$8*$H$8/($F$4/2/PI()))))</f>
        <v>3743.40702031978</v>
      </c>
      <c r="F103" s="134" t="n">
        <f aca="false">IF('Leistung u. Drehmoment'!F1="",E103,IF(($H$7=0),0,('Leistung u. Drehmoment'!F$4*$D$7/$C$7*$E$7*$H$7*$C$8*$E$8*$H$8/($F$4/2/PI()))))</f>
        <v>4251.77093665951</v>
      </c>
      <c r="G103" s="134" t="n">
        <f aca="false">IF('Leistung u. Drehmoment'!G1="",F103,IF(($H$7=0),0,('Leistung u. Drehmoment'!G$4*$D$7/$C$7*$E$7*$H$7*$C$8*$E$8*$H$8/($F$4/2/PI()))))</f>
        <v>4355.33103004047</v>
      </c>
      <c r="H103" s="134" t="n">
        <f aca="false">IF('Leistung u. Drehmoment'!H1="",G103,IF(($H$7=0),0,('Leistung u. Drehmoment'!H$4*$D$7/$C$7*$E$7*$H$7*$C$8*$E$8*$H$8/($F$4/2/PI()))))</f>
        <v>4349.97760231604</v>
      </c>
      <c r="I103" s="134" t="n">
        <f aca="false">IF('Leistung u. Drehmoment'!I1="",H103,IF(($H$7=0),0,('Leistung u. Drehmoment'!I$4*$D$7/$C$7*$E$7*$H$7*$C$8*$E$8*$H$8/($F$4/2/PI()))))</f>
        <v>4297.98583814493</v>
      </c>
      <c r="J103" s="134" t="n">
        <f aca="false">IF('Leistung u. Drehmoment'!J1="",I103,IF(($H$7=0),0,('Leistung u. Drehmoment'!J$4*$D$7/$C$7*$E$7*$H$7*$C$8*$E$8*$H$8/($F$4/2/PI()))))</f>
        <v>3994.84741653712</v>
      </c>
      <c r="K103" s="134" t="n">
        <f aca="false">IF('Leistung u. Drehmoment'!K1="",J103,IF(($H$7=0),0,('Leistung u. Drehmoment'!K$4*$D$7/$C$7*$E$7*$H$7*$C$8*$E$8*$H$8/($F$4/2/PI()))))</f>
        <v>3519.44249773655</v>
      </c>
      <c r="L103" s="134" t="n">
        <f aca="false">IF('Leistung u. Drehmoment'!L1="",K103,IF(($H$7=0),0,('Leistung u. Drehmoment'!L$4*$D$7/$C$7*$E$7*$H$7*$C$8*$E$8*$H$8/($F$4/2/PI()))))</f>
        <v>3519.44249773655</v>
      </c>
      <c r="M103" s="135" t="n">
        <f aca="false">IF('Leistung u. Drehmoment'!M1="",L103,IF(($H$7=0),0,('Leistung u. Drehmoment'!M$4*$D$7/$C$7*$E$7*$H$7*$C$8*$E$8*$H$8/($F$4/2/PI()))))</f>
        <v>3519.44249773655</v>
      </c>
    </row>
    <row r="104" customFormat="false" ht="12.75" hidden="false" customHeight="false" outlineLevel="0" collapsed="false">
      <c r="A104" s="133" t="s">
        <v>58</v>
      </c>
      <c r="B104" s="133"/>
      <c r="C104" s="134" t="n">
        <f aca="false">IF('Leistung u. Drehmoment'!C1="",0,IF(($I$7&lt;=0),0,(3.6*$F$4*'Leistung u. Drehmoment'!C$1/($D$7/$C$7*$E$7*$I$7*60))))</f>
        <v>20.9914711690003</v>
      </c>
      <c r="D104" s="134" t="n">
        <f aca="false">IF('Leistung u. Drehmoment'!D1="",C104,IF(($I$7&lt;=0),0,(3.6*$F$4*'Leistung u. Drehmoment'!D$1/($D$7/$C$7*$E$7*$I$7*60))))</f>
        <v>32.2945710292312</v>
      </c>
      <c r="E104" s="134" t="n">
        <f aca="false">IF('Leistung u. Drehmoment'!E1="",D104,IF(($I$7&lt;=0),0,(3.6*$F$4*'Leistung u. Drehmoment'!E$1/($D$7/$C$7*$E$7*$I$7*60))))</f>
        <v>64.5891420584625</v>
      </c>
      <c r="F104" s="134" t="n">
        <f aca="false">IF('Leistung u. Drehmoment'!F1="",E104,IF(($I$7&lt;=0),0,(3.6*$F$4*'Leistung u. Drehmoment'!F$1/($D$7/$C$7*$E$7*$I$7*60))))</f>
        <v>96.8837130876937</v>
      </c>
      <c r="G104" s="134" t="n">
        <f aca="false">IF('Leistung u. Drehmoment'!G1="",F104,IF(($I$7&lt;=0),0,(3.6*$F$4*'Leistung u. Drehmoment'!G$1/($D$7/$C$7*$E$7*$I$7*60))))</f>
        <v>113.030998602309</v>
      </c>
      <c r="H104" s="134" t="n">
        <f aca="false">IF('Leistung u. Drehmoment'!H1="",G104,IF(($I$7&lt;=0),0,(3.6*$F$4*'Leistung u. Drehmoment'!H$1/($D$7/$C$7*$E$7*$I$7*60))))</f>
        <v>129.178284116925</v>
      </c>
      <c r="I104" s="134" t="n">
        <f aca="false">IF('Leistung u. Drehmoment'!I1="",H104,IF(($I$7&lt;=0),0,(3.6*$F$4*'Leistung u. Drehmoment'!I$1/($D$7/$C$7*$E$7*$I$7*60))))</f>
        <v>161.472855146156</v>
      </c>
      <c r="J104" s="134" t="n">
        <f aca="false">IF('Leistung u. Drehmoment'!J1="",I104,IF(($I$7&lt;=0),0,(3.6*$F$4*'Leistung u. Drehmoment'!J$1/($D$7/$C$7*$E$7*$I$7*60))))</f>
        <v>190.537969072464</v>
      </c>
      <c r="K104" s="134" t="n">
        <f aca="false">IF('Leistung u. Drehmoment'!K1="",J104,IF(($I$7&lt;=0),0,(3.6*$F$4*'Leistung u. Drehmoment'!K$1/($D$7/$C$7*$E$7*$I$7*60))))</f>
        <v>209.914711690003</v>
      </c>
      <c r="L104" s="134" t="n">
        <f aca="false">IF('Leistung u. Drehmoment'!L1="",K104,IF(($I$7&lt;=0),0,(3.6*$F$4*'Leistung u. Drehmoment'!L$1/($D$7/$C$7*$E$7*$I$7*60))))</f>
        <v>209.914711690003</v>
      </c>
      <c r="M104" s="135" t="n">
        <f aca="false">IF('Leistung u. Drehmoment'!M1="",L104,IF(($I$7&lt;=0),0,(3.6*$F$4*'Leistung u. Drehmoment'!M$1/($D$7/$C$7*$E$7*$I$7*60))))</f>
        <v>209.914711690003</v>
      </c>
    </row>
    <row r="105" customFormat="false" ht="12.75" hidden="false" customHeight="false" outlineLevel="0" collapsed="false">
      <c r="A105" s="133" t="s">
        <v>59</v>
      </c>
      <c r="B105" s="133"/>
      <c r="C105" s="134" t="n">
        <f aca="false">IF('Leistung u. Drehmoment'!C1="",0,IF(($I$7=0),0,('Leistung u. Drehmoment'!C$4*$D$7/$C$7*$E$7*$C$8*$E$8*$I$7*$I$8/($F$4/2/PI()))))</f>
        <v>1738.51978803854</v>
      </c>
      <c r="D105" s="134" t="n">
        <f aca="false">IF('Leistung u. Drehmoment'!D1="",C105,IF(($I$7=0),0,('Leistung u. Drehmoment'!D$4*$D$7/$C$7*$E$7*$C$8*$E$8*$I$7*$I$8/($F$4/2/PI()))))</f>
        <v>2157.34500970236</v>
      </c>
      <c r="E105" s="134" t="n">
        <f aca="false">IF('Leistung u. Drehmoment'!E1="",D105,IF(($I$7=0),0,('Leistung u. Drehmoment'!E$4*$D$7/$C$7*$E$7*$C$8*$E$8*$I$7*$I$8/($F$4/2/PI()))))</f>
        <v>2773.72929818875</v>
      </c>
      <c r="F105" s="134" t="n">
        <f aca="false">IF('Leistung u. Drehmoment'!F1="",E105,IF(($I$7=0),0,('Leistung u. Drehmoment'!F$4*$D$7/$C$7*$E$7*$C$8*$E$8*$I$7*$I$8/($F$4/2/PI()))))</f>
        <v>3150.40858559711</v>
      </c>
      <c r="G105" s="134" t="n">
        <f aca="false">IF('Leistung u. Drehmoment'!G1="",F105,IF(($I$7=0),0,('Leistung u. Drehmoment'!G$4*$D$7/$C$7*$E$7*$C$8*$E$8*$I$7*$I$8/($F$4/2/PI()))))</f>
        <v>3227.14287165649</v>
      </c>
      <c r="H105" s="134" t="n">
        <f aca="false">IF('Leistung u. Drehmoment'!H1="",G105,IF(($I$7=0),0,('Leistung u. Drehmoment'!H$4*$D$7/$C$7*$E$7*$C$8*$E$8*$I$7*$I$8/($F$4/2/PI()))))</f>
        <v>3223.17617521008</v>
      </c>
      <c r="I105" s="134" t="n">
        <f aca="false">IF('Leistung u. Drehmoment'!I1="",H105,IF(($I$7=0),0,('Leistung u. Drehmoment'!I$4*$D$7/$C$7*$E$7*$C$8*$E$8*$I$7*$I$8/($F$4/2/PI()))))</f>
        <v>3184.65215717968</v>
      </c>
      <c r="J105" s="134" t="n">
        <f aca="false">IF('Leistung u. Drehmoment'!J1="",I105,IF(($I$7=0),0,('Leistung u. Drehmoment'!J$4*$D$7/$C$7*$E$7*$C$8*$E$8*$I$7*$I$8/($F$4/2/PI()))))</f>
        <v>2960.03754357871</v>
      </c>
      <c r="K105" s="134" t="n">
        <f aca="false">IF('Leistung u. Drehmoment'!K1="",J105,IF(($I$7=0),0,('Leistung u. Drehmoment'!K$4*$D$7/$C$7*$E$7*$C$8*$E$8*$I$7*$I$8/($F$4/2/PI()))))</f>
        <v>2607.7796820578</v>
      </c>
      <c r="L105" s="134" t="n">
        <f aca="false">IF('Leistung u. Drehmoment'!L1="",K105,IF(($I$7=0),0,('Leistung u. Drehmoment'!L$4*$D$7/$C$7*$E$7*$C$8*$E$8*$I$7*$I$8/($F$4/2/PI()))))</f>
        <v>2607.7796820578</v>
      </c>
      <c r="M105" s="135" t="n">
        <f aca="false">IF('Leistung u. Drehmoment'!M1="",L105,IF(($I$7=0),0,('Leistung u. Drehmoment'!M$4*$D$7/$C$7*$E$7*$C$8*$E$8*$I$7*$I$8/($F$4/2/PI()))))</f>
        <v>2607.7796820578</v>
      </c>
    </row>
    <row r="106" customFormat="false" ht="12.75" hidden="false" customHeight="false" outlineLevel="0" collapsed="false">
      <c r="A106" s="133" t="s">
        <v>60</v>
      </c>
      <c r="B106" s="133"/>
      <c r="C106" s="134" t="n">
        <f aca="false">IF('Leistung u. Drehmoment'!C1="",0,IF(($J$7&lt;=0),0,(3.6*$F$4*'Leistung u. Drehmoment'!C$1/($D$7/$C$7*$E$7*$J$7*60))))</f>
        <v>25.8195095378704</v>
      </c>
      <c r="D106" s="134" t="n">
        <f aca="false">IF('Leistung u. Drehmoment'!D1="",C106,IF(($J$7&lt;=0),0,(3.6*$F$4*'Leistung u. Drehmoment'!D$1/($D$7/$C$7*$E$7*$J$7*60))))</f>
        <v>39.7223223659544</v>
      </c>
      <c r="E106" s="134" t="n">
        <f aca="false">IF('Leistung u. Drehmoment'!E1="",D106,IF(($J$7&lt;=0),0,(3.6*$F$4*'Leistung u. Drehmoment'!E$1/($D$7/$C$7*$E$7*$J$7*60))))</f>
        <v>79.4446447319089</v>
      </c>
      <c r="F106" s="134" t="n">
        <f aca="false">IF('Leistung u. Drehmoment'!F1="",E106,IF(($J$7&lt;=0),0,(3.6*$F$4*'Leistung u. Drehmoment'!F$1/($D$7/$C$7*$E$7*$J$7*60))))</f>
        <v>119.166967097863</v>
      </c>
      <c r="G106" s="134" t="n">
        <f aca="false">IF('Leistung u. Drehmoment'!G1="",F106,IF(($J$7&lt;=0),0,(3.6*$F$4*'Leistung u. Drehmoment'!G$1/($D$7/$C$7*$E$7*$J$7*60))))</f>
        <v>139.028128280841</v>
      </c>
      <c r="H106" s="134" t="n">
        <f aca="false">IF('Leistung u. Drehmoment'!H1="",G106,IF(($J$7&lt;=0),0,(3.6*$F$4*'Leistung u. Drehmoment'!H$1/($D$7/$C$7*$E$7*$J$7*60))))</f>
        <v>158.889289463818</v>
      </c>
      <c r="I106" s="134" t="n">
        <f aca="false">IF('Leistung u. Drehmoment'!I1="",H106,IF(($J$7&lt;=0),0,(3.6*$F$4*'Leistung u. Drehmoment'!I$1/($D$7/$C$7*$E$7*$J$7*60))))</f>
        <v>198.611611829772</v>
      </c>
      <c r="J106" s="134" t="n">
        <f aca="false">IF('Leistung u. Drehmoment'!J1="",I106,IF(($J$7&lt;=0),0,(3.6*$F$4*'Leistung u. Drehmoment'!J$1/($D$7/$C$7*$E$7*$J$7*60))))</f>
        <v>234.361701959131</v>
      </c>
      <c r="K106" s="134" t="n">
        <f aca="false">IF('Leistung u. Drehmoment'!K1="",J106,IF(($J$7&lt;=0),0,(3.6*$F$4*'Leistung u. Drehmoment'!K$1/($D$7/$C$7*$E$7*$J$7*60))))</f>
        <v>258.195095378704</v>
      </c>
      <c r="L106" s="134" t="n">
        <f aca="false">IF('Leistung u. Drehmoment'!L1="",K106,IF(($J$7&lt;=0),0,(3.6*$F$4*'Leistung u. Drehmoment'!L$1/($D$7/$C$7*$E$7*$J$7*60))))</f>
        <v>258.195095378704</v>
      </c>
      <c r="M106" s="135" t="n">
        <f aca="false">IF('Leistung u. Drehmoment'!M1="",L106,IF(($J$7&lt;=0),0,(3.6*$F$4*'Leistung u. Drehmoment'!M$1/($D$7/$C$7*$E$7*$J$7*60))))</f>
        <v>258.195095378704</v>
      </c>
    </row>
    <row r="107" customFormat="false" ht="12.75" hidden="false" customHeight="false" outlineLevel="0" collapsed="false">
      <c r="A107" s="133" t="s">
        <v>61</v>
      </c>
      <c r="B107" s="133"/>
      <c r="C107" s="134" t="n">
        <f aca="false">IF('Leistung u. Drehmoment'!C1="",0,IF(($J$7=0),0,('Leistung u. Drehmoment'!C$4*$D$7/$C$7*$E$7*$C$8*$E$8*$J$7*$J$8/($F$4/2/PI()))))</f>
        <v>1428.00217272464</v>
      </c>
      <c r="D107" s="134" t="n">
        <f aca="false">IF('Leistung u. Drehmoment'!D1="",C107,IF(($J$7=0),0,('Leistung u. Drehmoment'!D$4*$D$7/$C$7*$E$7*$C$8*$E$8*$J$7*$J$8/($F$4/2/PI()))))</f>
        <v>1772.02087797194</v>
      </c>
      <c r="E107" s="134" t="n">
        <f aca="false">IF('Leistung u. Drehmoment'!E1="",D107,IF(($J$7=0),0,('Leistung u. Drehmoment'!E$4*$D$7/$C$7*$E$7*$C$8*$E$8*$J$7*$J$8/($F$4/2/PI()))))</f>
        <v>2278.31255739249</v>
      </c>
      <c r="F107" s="134" t="n">
        <f aca="false">IF('Leistung u. Drehmoment'!F1="",E107,IF(($J$7=0),0,('Leistung u. Drehmoment'!F$4*$D$7/$C$7*$E$7*$C$8*$E$8*$J$7*$J$8/($F$4/2/PI()))))</f>
        <v>2587.7130281495</v>
      </c>
      <c r="G107" s="134" t="n">
        <f aca="false">IF('Leistung u. Drehmoment'!G1="",F107,IF(($J$7=0),0,('Leistung u. Drehmoment'!G$4*$D$7/$C$7*$E$7*$C$8*$E$8*$J$7*$J$8/($F$4/2/PI()))))</f>
        <v>2650.74177707096</v>
      </c>
      <c r="H107" s="134" t="n">
        <f aca="false">IF('Leistung u. Drehmoment'!H1="",G107,IF(($J$7=0),0,('Leistung u. Drehmoment'!H$4*$D$7/$C$7*$E$7*$C$8*$E$8*$J$7*$J$8/($F$4/2/PI()))))</f>
        <v>2647.48357363664</v>
      </c>
      <c r="I107" s="134" t="n">
        <f aca="false">IF('Leistung u. Drehmoment'!I1="",H107,IF(($J$7=0),0,('Leistung u. Drehmoment'!I$4*$D$7/$C$7*$E$7*$C$8*$E$8*$J$7*$J$8/($F$4/2/PI()))))</f>
        <v>2615.84034367286</v>
      </c>
      <c r="J107" s="134" t="n">
        <f aca="false">IF('Leistung u. Drehmoment'!J1="",I107,IF(($J$7=0),0,('Leistung u. Drehmoment'!J$4*$D$7/$C$7*$E$7*$C$8*$E$8*$J$7*$J$8/($F$4/2/PI()))))</f>
        <v>2431.34422320605</v>
      </c>
      <c r="K107" s="134" t="n">
        <f aca="false">IF('Leistung u. Drehmoment'!K1="",J107,IF(($J$7=0),0,('Leistung u. Drehmoment'!K$4*$D$7/$C$7*$E$7*$C$8*$E$8*$J$7*$J$8/($F$4/2/PI()))))</f>
        <v>2142.00325908696</v>
      </c>
      <c r="L107" s="134" t="n">
        <f aca="false">IF('Leistung u. Drehmoment'!L1="",K107,IF(($J$7=0),0,('Leistung u. Drehmoment'!L$4*$D$7/$C$7*$E$7*$C$8*$E$8*$J$7*$J$8/($F$4/2/PI()))))</f>
        <v>2142.00325908696</v>
      </c>
      <c r="M107" s="135" t="n">
        <f aca="false">IF('Leistung u. Drehmoment'!M1="",L107,IF(($J$7=0),0,('Leistung u. Drehmoment'!M$4*$D$7/$C$7*$E$7*$C$8*$E$8*$J$7*$J$8/($F$4/2/PI()))))</f>
        <v>2142.00325908696</v>
      </c>
    </row>
    <row r="108" customFormat="false" ht="12.75" hidden="false" customHeight="false" outlineLevel="0" collapsed="false">
      <c r="A108" s="133" t="s">
        <v>62</v>
      </c>
      <c r="B108" s="133"/>
      <c r="C108" s="134" t="n">
        <f aca="false">IF('Leistung u. Drehmoment'!C1="",0,IF(($K$7&lt;=0),0,(3.6*$F$4*'Leistung u. Drehmoment'!C$1/($D$7/$C$7*$E$7*$K$7*60))))</f>
        <v>30.3758935739652</v>
      </c>
      <c r="D108" s="134" t="n">
        <f aca="false">IF('Leistung u. Drehmoment'!D1="",C108,IF(($K$7&lt;=0),0,(3.6*$F$4*'Leistung u. Drehmoment'!D$1/($D$7/$C$7*$E$7*$K$7*60))))</f>
        <v>46.7321439599464</v>
      </c>
      <c r="E108" s="134" t="n">
        <f aca="false">IF('Leistung u. Drehmoment'!E1="",D108,IF(($K$7&lt;=0),0,(3.6*$F$4*'Leistung u. Drehmoment'!E$1/($D$7/$C$7*$E$7*$K$7*60))))</f>
        <v>93.4642879198928</v>
      </c>
      <c r="F108" s="134" t="n">
        <f aca="false">IF('Leistung u. Drehmoment'!F1="",E108,IF(($K$7&lt;=0),0,(3.6*$F$4*'Leistung u. Drehmoment'!F$1/($D$7/$C$7*$E$7*$K$7*60))))</f>
        <v>140.196431879839</v>
      </c>
      <c r="G108" s="134" t="n">
        <f aca="false">IF('Leistung u. Drehmoment'!G1="",F108,IF(($K$7&lt;=0),0,(3.6*$F$4*'Leistung u. Drehmoment'!G$1/($D$7/$C$7*$E$7*$K$7*60))))</f>
        <v>163.562503859812</v>
      </c>
      <c r="H108" s="134" t="n">
        <f aca="false">IF('Leistung u. Drehmoment'!H1="",G108,IF(($K$7&lt;=0),0,(3.6*$F$4*'Leistung u. Drehmoment'!H$1/($D$7/$C$7*$E$7*$K$7*60))))</f>
        <v>186.928575839786</v>
      </c>
      <c r="I108" s="134" t="n">
        <f aca="false">IF('Leistung u. Drehmoment'!I1="",H108,IF(($K$7&lt;=0),0,(3.6*$F$4*'Leistung u. Drehmoment'!I$1/($D$7/$C$7*$E$7*$K$7*60))))</f>
        <v>233.660719799732</v>
      </c>
      <c r="J108" s="134" t="n">
        <f aca="false">IF('Leistung u. Drehmoment'!J1="",I108,IF(($K$7&lt;=0),0,(3.6*$F$4*'Leistung u. Drehmoment'!J$1/($D$7/$C$7*$E$7*$K$7*60))))</f>
        <v>275.719649363684</v>
      </c>
      <c r="K108" s="134" t="n">
        <f aca="false">IF('Leistung u. Drehmoment'!K1="",J108,IF(($K$7&lt;=0),0,(3.6*$F$4*'Leistung u. Drehmoment'!K$1/($D$7/$C$7*$E$7*$K$7*60))))</f>
        <v>303.758935739652</v>
      </c>
      <c r="L108" s="134" t="n">
        <f aca="false">IF('Leistung u. Drehmoment'!L1="",K108,IF(($K$7&lt;=0),0,(3.6*$F$4*'Leistung u. Drehmoment'!L$1/($D$7/$C$7*$E$7*$K$7*60))))</f>
        <v>303.758935739652</v>
      </c>
      <c r="M108" s="135" t="n">
        <f aca="false">IF('Leistung u. Drehmoment'!M1="",L108,IF(($K$7&lt;=0),0,(3.6*$F$4*'Leistung u. Drehmoment'!M$1/($D$7/$C$7*$E$7*$K$7*60))))</f>
        <v>303.758935739652</v>
      </c>
    </row>
    <row r="109" customFormat="false" ht="12.75" hidden="false" customHeight="false" outlineLevel="0" collapsed="false">
      <c r="A109" s="133" t="s">
        <v>63</v>
      </c>
      <c r="B109" s="133"/>
      <c r="C109" s="134" t="n">
        <f aca="false">IF('Leistung u. Drehmoment'!C1="",0,IF(($K$7=0),0,('Leistung u. Drehmoment'!C$4*$D$7/$C$7*$E$7*$K$7*$C$8*$E$8*$K$8/($F$4/2/PI()))))</f>
        <v>1201.41611368517</v>
      </c>
      <c r="D109" s="134" t="n">
        <f aca="false">IF('Leistung u. Drehmoment'!D1="",C109,IF(($K$7=0),0,('Leistung u. Drehmoment'!D$4*$D$7/$C$7*$E$7*$K$7*$C$8*$E$8*$K$8/($F$4/2/PI()))))</f>
        <v>1490.84817743659</v>
      </c>
      <c r="E109" s="134" t="n">
        <f aca="false">IF('Leistung u. Drehmoment'!E1="",D109,IF(($K$7=0),0,('Leistung u. Drehmoment'!E$4*$D$7/$C$7*$E$7*$K$7*$C$8*$E$8*$K$8/($F$4/2/PI()))))</f>
        <v>1916.80479956133</v>
      </c>
      <c r="F109" s="134" t="n">
        <f aca="false">IF('Leistung u. Drehmoment'!F1="",E109,IF(($K$7=0),0,('Leistung u. Drehmoment'!F$4*$D$7/$C$7*$E$7*$K$7*$C$8*$E$8*$K$8/($F$4/2/PI()))))</f>
        <v>2177.11162419312</v>
      </c>
      <c r="G109" s="134" t="n">
        <f aca="false">IF('Leistung u. Drehmoment'!G1="",F109,IF(($K$7=0),0,('Leistung u. Drehmoment'!G$4*$D$7/$C$7*$E$7*$K$7*$C$8*$E$8*$K$8/($F$4/2/PI()))))</f>
        <v>2230.13938285205</v>
      </c>
      <c r="H109" s="134" t="n">
        <f aca="false">IF('Leistung u. Drehmoment'!H1="",G109,IF(($K$7=0),0,('Leistung u. Drehmoment'!H$4*$D$7/$C$7*$E$7*$K$7*$C$8*$E$8*$K$8/($F$4/2/PI()))))</f>
        <v>2227.39816986062</v>
      </c>
      <c r="I109" s="134" t="n">
        <f aca="false">IF('Leistung u. Drehmoment'!I1="",H109,IF(($K$7=0),0,('Leistung u. Drehmoment'!I$4*$D$7/$C$7*$E$7*$K$7*$C$8*$E$8*$K$8/($F$4/2/PI()))))</f>
        <v>2200.77588097783</v>
      </c>
      <c r="J109" s="134" t="n">
        <f aca="false">IF('Leistung u. Drehmoment'!J1="",I109,IF(($K$7=0),0,('Leistung u. Drehmoment'!J$4*$D$7/$C$7*$E$7*$K$7*$C$8*$E$8*$K$8/($F$4/2/PI()))))</f>
        <v>2045.55440003407</v>
      </c>
      <c r="K109" s="134" t="n">
        <f aca="false">IF('Leistung u. Drehmoment'!K1="",J109,IF(($K$7=0),0,('Leistung u. Drehmoment'!K$4*$D$7/$C$7*$E$7*$K$7*$C$8*$E$8*$K$8/($F$4/2/PI()))))</f>
        <v>1802.12417052775</v>
      </c>
      <c r="L109" s="134" t="n">
        <f aca="false">IF('Leistung u. Drehmoment'!L1="",K109,IF(($K$7=0),0,('Leistung u. Drehmoment'!L$4*$D$7/$C$7*$E$7*$K$7*$C$8*$E$8*$K$8/($F$4/2/PI()))))</f>
        <v>1802.12417052775</v>
      </c>
      <c r="M109" s="135" t="n">
        <f aca="false">IF('Leistung u. Drehmoment'!M1="",L109,IF(($K$7=0),0,('Leistung u. Drehmoment'!M$4*$D$7/$C$7*$E$7*$K$7*$C$8*$E$8*$K$8/($F$4/2/PI()))))</f>
        <v>1802.12417052775</v>
      </c>
    </row>
    <row r="110" customFormat="false" ht="12.75" hidden="false" customHeight="false" outlineLevel="0" collapsed="false">
      <c r="A110" s="133" t="s">
        <v>64</v>
      </c>
      <c r="B110" s="133"/>
      <c r="C110" s="134" t="n">
        <f aca="false">IF('Leistung u. Drehmoment'!C1="",0,IF(($L$7&lt;=0),0,(3.6*$F$4*'Leistung u. Drehmoment'!C$1/($D$7/$C$7*$E$7*$L$7*60))))</f>
        <v>0</v>
      </c>
      <c r="D110" s="134" t="n">
        <f aca="false">IF('Leistung u. Drehmoment'!D1="",C110,IF(($L$7&lt;=0),0,(3.6*$F$4*'Leistung u. Drehmoment'!D$1/($D$7/$C$7*$E$7*$L$7*60))))</f>
        <v>0</v>
      </c>
      <c r="E110" s="134" t="n">
        <f aca="false">IF('Leistung u. Drehmoment'!E1="",D110,IF(($L$7&lt;=0),0,(3.6*$F$4*'Leistung u. Drehmoment'!E$1/($D$7/$C$7*$E$7*$L$7*60))))</f>
        <v>0</v>
      </c>
      <c r="F110" s="134" t="n">
        <f aca="false">IF('Leistung u. Drehmoment'!F1="",E110,IF(($L$7&lt;=0),0,(3.6*$F$4*'Leistung u. Drehmoment'!F$1/($D$7/$C$7*$E$7*$L$7*60))))</f>
        <v>0</v>
      </c>
      <c r="G110" s="134" t="n">
        <f aca="false">IF('Leistung u. Drehmoment'!G1="",F110,IF(($L$7&lt;=0),0,(3.6*$F$4*'Leistung u. Drehmoment'!G$1/($D$7/$C$7*$E$7*$L$7*60))))</f>
        <v>0</v>
      </c>
      <c r="H110" s="134" t="n">
        <f aca="false">IF('Leistung u. Drehmoment'!H1="",G110,IF(($L$7&lt;=0),0,(3.6*$F$4*'Leistung u. Drehmoment'!H$1/($D$7/$C$7*$E$7*$L$7*60))))</f>
        <v>0</v>
      </c>
      <c r="I110" s="134" t="n">
        <f aca="false">IF('Leistung u. Drehmoment'!I1="",H110,IF(($L$7&lt;=0),0,(3.6*$F$4*'Leistung u. Drehmoment'!I$1/($D$7/$C$7*$E$7*$L$7*60))))</f>
        <v>0</v>
      </c>
      <c r="J110" s="134" t="n">
        <f aca="false">IF('Leistung u. Drehmoment'!J1="",I110,IF(($L$7&lt;=0),0,(3.6*$F$4*'Leistung u. Drehmoment'!J$1/($D$7/$C$7*$E$7*$L$7*60))))</f>
        <v>0</v>
      </c>
      <c r="K110" s="134" t="n">
        <f aca="false">IF('Leistung u. Drehmoment'!K1="",J110,IF(($L$7&lt;=0),0,(3.6*$F$4*'Leistung u. Drehmoment'!K$1/($D$7/$C$7*$E$7*$L$7*60))))</f>
        <v>0</v>
      </c>
      <c r="L110" s="134" t="n">
        <f aca="false">IF('Leistung u. Drehmoment'!L1="",K110,IF(($L$7&lt;=0),0,(3.6*$F$4*'Leistung u. Drehmoment'!L$1/($D$7/$C$7*$E$7*$L$7*60))))</f>
        <v>0</v>
      </c>
      <c r="M110" s="135" t="n">
        <f aca="false">IF('Leistung u. Drehmoment'!M1="",L110,IF(($L$7&lt;=0),0,(3.6*$F$4*'Leistung u. Drehmoment'!M$1/($D$7/$C$7*$E$7*$L$7*60))))</f>
        <v>0</v>
      </c>
    </row>
    <row r="111" customFormat="false" ht="12.75" hidden="false" customHeight="false" outlineLevel="0" collapsed="false">
      <c r="A111" s="136" t="s">
        <v>65</v>
      </c>
      <c r="B111" s="136"/>
      <c r="C111" s="137" t="n">
        <f aca="false">IF('Leistung u. Drehmoment'!C1="",0,IF(($L$7=0),0,('Leistung u. Drehmoment'!C$4*$D$7/$C$7*$E$7*$C$8*$E$8*$L$7*$L$8/($F$4/2/PI()))))</f>
        <v>0</v>
      </c>
      <c r="D111" s="137" t="n">
        <f aca="false">IF('Leistung u. Drehmoment'!D1="",C111,IF(($L$7=0),0,('Leistung u. Drehmoment'!D$4*$D$7/$C$7*$E$7*$C$8*$E$8*$L$7*$L$8/($F$4/2/PI()))))</f>
        <v>0</v>
      </c>
      <c r="E111" s="137" t="n">
        <f aca="false">IF('Leistung u. Drehmoment'!E1="",D111,IF(($L$7=0),0,('Leistung u. Drehmoment'!E$4*$D$7/$C$7*$E$7*$C$8*$E$8*$L$7*$L$8/($F$4/2/PI()))))</f>
        <v>0</v>
      </c>
      <c r="F111" s="137" t="n">
        <f aca="false">IF('Leistung u. Drehmoment'!F1="",E111,IF(($L$7=0),0,('Leistung u. Drehmoment'!F$4*$D$7/$C$7*$E$7*$C$8*$E$8*$L$7*$L$8/($F$4/2/PI()))))</f>
        <v>0</v>
      </c>
      <c r="G111" s="137" t="n">
        <f aca="false">IF('Leistung u. Drehmoment'!G1="",F111,IF(($L$7=0),0,('Leistung u. Drehmoment'!G$4*$D$7/$C$7*$E$7*$C$8*$E$8*$L$7*$L$8/($F$4/2/PI()))))</f>
        <v>0</v>
      </c>
      <c r="H111" s="137" t="n">
        <f aca="false">IF('Leistung u. Drehmoment'!H1="",G111,IF(($L$7=0),0,('Leistung u. Drehmoment'!H$4*$D$7/$C$7*$E$7*$C$8*$E$8*$L$7*$L$8/($F$4/2/PI()))))</f>
        <v>0</v>
      </c>
      <c r="I111" s="137" t="n">
        <f aca="false">IF('Leistung u. Drehmoment'!I1="",H111,IF(($L$7=0),0,('Leistung u. Drehmoment'!I$4*$D$7/$C$7*$E$7*$C$8*$E$8*$L$7*$L$8/($F$4/2/PI()))))</f>
        <v>0</v>
      </c>
      <c r="J111" s="137" t="n">
        <f aca="false">IF('Leistung u. Drehmoment'!J1="",I111,IF(($L$7=0),0,('Leistung u. Drehmoment'!J$4*$D$7/$C$7*$E$7*$C$8*$E$8*$L$7*$L$8/($F$4/2/PI()))))</f>
        <v>0</v>
      </c>
      <c r="K111" s="137" t="n">
        <f aca="false">IF('Leistung u. Drehmoment'!K1="",J111,IF(($L$7=0),0,('Leistung u. Drehmoment'!K$4*$D$7/$C$7*$E$7*$C$8*$E$8*$L$7*$L$8/($F$4/2/PI()))))</f>
        <v>0</v>
      </c>
      <c r="L111" s="137" t="n">
        <f aca="false">IF('Leistung u. Drehmoment'!L1="",K111,IF(($L$7=0),0,('Leistung u. Drehmoment'!L$4*$D$7/$C$7*$E$7*$C$8*$E$8*$L$7*$L$8/($F$4/2/PI()))))</f>
        <v>0</v>
      </c>
      <c r="M111" s="138" t="n">
        <f aca="false">IF('Leistung u. Drehmoment'!M1="",L111,IF(($L$7=0),0,('Leistung u. Drehmoment'!M$4*$D$7/$C$7*$E$7*$C$8*$E$8*$L$7*$L$8/($F$4/2/PI()))))</f>
        <v>0</v>
      </c>
    </row>
    <row r="112" customFormat="false" ht="12.75" hidden="false" customHeight="false" outlineLevel="0" collapsed="false">
      <c r="A112" s="139"/>
      <c r="B112" s="139"/>
      <c r="C112" s="139"/>
      <c r="D112" s="139"/>
      <c r="E112" s="140"/>
      <c r="F112" s="140"/>
      <c r="G112" s="140"/>
      <c r="H112" s="140"/>
      <c r="I112" s="140"/>
      <c r="J112" s="140"/>
      <c r="K112" s="140"/>
      <c r="L112" s="140"/>
      <c r="M112" s="140"/>
      <c r="N112" s="140"/>
      <c r="O112" s="140"/>
    </row>
    <row r="113" customFormat="false" ht="12.75" hidden="false" customHeight="false" outlineLevel="0" collapsed="false">
      <c r="A113" s="141"/>
      <c r="B113" s="142" t="s">
        <v>66</v>
      </c>
      <c r="C113" s="142" t="s">
        <v>67</v>
      </c>
      <c r="D113" s="143" t="s">
        <v>68</v>
      </c>
      <c r="E113" s="143"/>
      <c r="F113" s="143" t="s">
        <v>69</v>
      </c>
      <c r="G113" s="143"/>
      <c r="H113" s="144" t="s">
        <v>70</v>
      </c>
      <c r="I113" s="145"/>
      <c r="J113" s="141" t="s">
        <v>66</v>
      </c>
      <c r="K113" s="142" t="s">
        <v>67</v>
      </c>
      <c r="L113" s="142" t="s">
        <v>71</v>
      </c>
      <c r="M113" s="146" t="s">
        <v>72</v>
      </c>
      <c r="O113" s="140"/>
    </row>
    <row r="114" customFormat="false" ht="12.75" hidden="false" customHeight="false" outlineLevel="0" collapsed="false">
      <c r="A114" s="147" t="s">
        <v>27</v>
      </c>
      <c r="B114" s="134" t="n">
        <v>0</v>
      </c>
      <c r="C114" s="134" t="n">
        <f aca="false">M8</f>
        <v>6500</v>
      </c>
      <c r="D114" s="134" t="n">
        <v>0</v>
      </c>
      <c r="E114" s="134" t="n">
        <f aca="false">IF((F$7&lt;=0),"",(3.6*$F$4*$C$114/($D$7/$C$7*$E$7*F$7*60)))</f>
        <v>59.3551943399319</v>
      </c>
      <c r="F114" s="134" t="n">
        <v>0</v>
      </c>
      <c r="G114" s="134" t="n">
        <f aca="false">F68</f>
        <v>6500</v>
      </c>
      <c r="H114" s="148" t="n">
        <v>0</v>
      </c>
      <c r="I114" s="149" t="n">
        <f aca="false">F69</f>
        <v>59.3551943399319</v>
      </c>
      <c r="J114" s="150" t="n">
        <v>1000</v>
      </c>
      <c r="K114" s="151" t="n">
        <f aca="false">MAX('Leistung u. Drehmoment'!C1:M1)</f>
        <v>6500</v>
      </c>
      <c r="L114" s="152" t="n">
        <f aca="false">IF((F$7&lt;=0),"",(3.6*$F$4*J114/($D$7/$C$7*$E$7*F$7*60)))</f>
        <v>9.13156835998952</v>
      </c>
      <c r="M114" s="153" t="n">
        <f aca="false">IF((F$7&lt;=0),"",(3.6*$F$4*K114/($D$7/$C$7*$E$7*F$7*60)))</f>
        <v>59.3551943399319</v>
      </c>
      <c r="O114" s="154"/>
    </row>
    <row r="115" customFormat="false" ht="12.75" hidden="false" customHeight="false" outlineLevel="0" collapsed="false">
      <c r="A115" s="147" t="s">
        <v>28</v>
      </c>
      <c r="B115" s="134" t="n">
        <f aca="false">IF(($G$7&lt;=0),"",E114*($D$7/$C$7*$E$7*$G$7*60)/(3.6*$F$4))</f>
        <v>3765.51724137931</v>
      </c>
      <c r="C115" s="134" t="n">
        <f aca="false">IF((G$7&lt;=0),"",$C$114)</f>
        <v>6500</v>
      </c>
      <c r="D115" s="134" t="n">
        <f aca="false">$E114</f>
        <v>59.3551943399319</v>
      </c>
      <c r="E115" s="134" t="n">
        <f aca="false">IF(($G$7&lt;=0),"",(3.6*$F$4*$C$114/($D$7/$C$7*$E$7*$G$7*60)))</f>
        <v>102.458371182025</v>
      </c>
      <c r="F115" s="134" t="n">
        <f aca="false">IF(($G$7&lt;=0),"",I114*($D$7/$C$7*$E$7*$G$7*60)/(3.6*$F$4))</f>
        <v>3765.51724137931</v>
      </c>
      <c r="G115" s="134" t="n">
        <f aca="false">G68</f>
        <v>6500</v>
      </c>
      <c r="H115" s="148" t="n">
        <f aca="false">F69</f>
        <v>59.3551943399319</v>
      </c>
      <c r="I115" s="155" t="n">
        <f aca="false">G69</f>
        <v>102.458371182025</v>
      </c>
      <c r="J115" s="150" t="n">
        <f aca="false">IF((G$7&lt;=0),"",1000)</f>
        <v>1000</v>
      </c>
      <c r="K115" s="152" t="n">
        <f aca="false">IF((G$7&lt;=0),"",MAX('Leistung u. Drehmoment'!C1:M1))</f>
        <v>6500</v>
      </c>
      <c r="L115" s="152" t="n">
        <f aca="false">IF((G$7&lt;=0),"",(3.6*$F$4*J115/($D$7/$C$7*$E$7*G$7*60)))</f>
        <v>15.7628263356962</v>
      </c>
      <c r="M115" s="153" t="n">
        <f aca="false">IF((G$7&lt;=0),"",(3.6*$F$4*K115/($D$7/$C$7*$E$7*G$7*60)))</f>
        <v>102.458371182025</v>
      </c>
      <c r="O115" s="154"/>
    </row>
    <row r="116" customFormat="false" ht="12.75" hidden="false" customHeight="false" outlineLevel="0" collapsed="false">
      <c r="A116" s="147" t="s">
        <v>29</v>
      </c>
      <c r="B116" s="134" t="n">
        <f aca="false">IF(($H$7&lt;=0),"",E115*($D$7/$C$7*$E$7*$H$7*60)/(3.6*F$4))</f>
        <v>4281.74603174603</v>
      </c>
      <c r="C116" s="134" t="n">
        <f aca="false">IF((H$7&lt;=0),"",$C$114)</f>
        <v>6500</v>
      </c>
      <c r="D116" s="134" t="n">
        <f aca="false">$E115</f>
        <v>102.458371182025</v>
      </c>
      <c r="E116" s="134" t="n">
        <f aca="false">IF(($H$7&lt;=0),"",(3.6*$F$4*$C$114/($D$7/$C$7*$E$7*$H$7*60)))</f>
        <v>155.539214083557</v>
      </c>
      <c r="F116" s="134" t="n">
        <f aca="false">IF(($H$7&lt;=0),"",I115*($D$7/$C$7*$E$7*$H$7*60)/(3.6*F$4))</f>
        <v>4281.74603174603</v>
      </c>
      <c r="G116" s="134" t="n">
        <f aca="false">H68</f>
        <v>6500</v>
      </c>
      <c r="H116" s="148" t="n">
        <f aca="false">G69</f>
        <v>102.458371182025</v>
      </c>
      <c r="I116" s="155" t="n">
        <f aca="false">H69</f>
        <v>155.539214083557</v>
      </c>
      <c r="J116" s="150" t="n">
        <f aca="false">IF((H$7&lt;=0),"",1000)</f>
        <v>1000</v>
      </c>
      <c r="K116" s="152" t="n">
        <f aca="false">IF((H$7&lt;=0),"",MAX('Leistung u. Drehmoment'!C1:M1))</f>
        <v>6500</v>
      </c>
      <c r="L116" s="152" t="n">
        <f aca="false">IF((H$7&lt;=0),"",(3.6*$F$4*J116/($D$7/$C$7*$E$7*H$7*60)))</f>
        <v>23.9291098590087</v>
      </c>
      <c r="M116" s="153" t="n">
        <f aca="false">IF((H$7&lt;=0),"",(3.6*$F$4*K116/($D$7/$C$7*$E$7*H$7*60)))</f>
        <v>155.539214083557</v>
      </c>
      <c r="O116" s="154"/>
    </row>
    <row r="117" customFormat="false" ht="12.75" hidden="false" customHeight="false" outlineLevel="0" collapsed="false">
      <c r="A117" s="147" t="s">
        <v>30</v>
      </c>
      <c r="B117" s="134" t="n">
        <f aca="false">IF(($I$7&lt;=0),"",E116*($D$7/$C$7*$E$7*$I$7*60)/(3.6*F$4))</f>
        <v>4816.26506024096</v>
      </c>
      <c r="C117" s="134" t="n">
        <f aca="false">IF((I$7&lt;=0),"",$C$114)</f>
        <v>6500</v>
      </c>
      <c r="D117" s="134" t="n">
        <f aca="false">$E116</f>
        <v>155.539214083557</v>
      </c>
      <c r="E117" s="134" t="n">
        <f aca="false">IF(($I$7&lt;=0),"",(3.6*$F$4*$C$114/($D$7/$C$7*$E$7*$I$7*60)))</f>
        <v>209.914711690003</v>
      </c>
      <c r="F117" s="134" t="n">
        <f aca="false">IF(($I$7&lt;=0),"",I116*($D$7/$C$7*$E$7*$I$7*60)/(3.6*F$4))</f>
        <v>4816.26506024096</v>
      </c>
      <c r="G117" s="134" t="n">
        <f aca="false">I68</f>
        <v>6500</v>
      </c>
      <c r="H117" s="148" t="n">
        <f aca="false">H69</f>
        <v>155.539214083557</v>
      </c>
      <c r="I117" s="155" t="n">
        <f aca="false">I69</f>
        <v>209.914711690003</v>
      </c>
      <c r="J117" s="150" t="n">
        <f aca="false">IF((I$7&lt;=0),"",1000)</f>
        <v>1000</v>
      </c>
      <c r="K117" s="152" t="n">
        <f aca="false">IF((I$7&lt;=0),"",MAX('Leistung u. Drehmoment'!C1:M1))</f>
        <v>6500</v>
      </c>
      <c r="L117" s="152" t="n">
        <f aca="false">IF((I$7&lt;=0),"",(3.6*$F$4*J117/($D$7/$C$7*$E$7*I$7*60)))</f>
        <v>32.2945710292312</v>
      </c>
      <c r="M117" s="153" t="n">
        <f aca="false">IF((I$7&lt;=0),"",(3.6*$F$4*K117/($D$7/$C$7*$E$7*I$7*60)))</f>
        <v>209.914711690003</v>
      </c>
      <c r="O117" s="154"/>
    </row>
    <row r="118" customFormat="false" ht="12.75" hidden="false" customHeight="false" outlineLevel="0" collapsed="false">
      <c r="A118" s="147" t="s">
        <v>31</v>
      </c>
      <c r="B118" s="134" t="n">
        <f aca="false">IF(($J$7&lt;=0),"",E117*($D$7/$C$7*$E$7*$J$7*60)/(3.6*F$4))</f>
        <v>5284.55284552846</v>
      </c>
      <c r="C118" s="134" t="n">
        <f aca="false">IF((J$7&lt;=0),"",$C$114)</f>
        <v>6500</v>
      </c>
      <c r="D118" s="134" t="n">
        <f aca="false">$E117</f>
        <v>209.914711690003</v>
      </c>
      <c r="E118" s="134" t="n">
        <f aca="false">IF(($J$7&lt;=0),"",(3.6*$F$4*$C$114/($D$7/$C$7*$E$7*$J$7*60)))</f>
        <v>258.195095378704</v>
      </c>
      <c r="F118" s="134" t="n">
        <f aca="false">IF(($J$7&lt;=0),"",I117*($D$7/$C$7*$E$7*$J$7*60)/(3.6*F$4))</f>
        <v>5284.55284552846</v>
      </c>
      <c r="G118" s="134" t="n">
        <f aca="false">J68</f>
        <v>6293.69042667738</v>
      </c>
      <c r="H118" s="148" t="n">
        <f aca="false">I69</f>
        <v>209.914711690003</v>
      </c>
      <c r="I118" s="155" t="n">
        <f aca="false">J69</f>
        <v>250</v>
      </c>
      <c r="J118" s="150" t="n">
        <f aca="false">IF((J$7&lt;=0),"",1000)</f>
        <v>1000</v>
      </c>
      <c r="K118" s="152" t="n">
        <f aca="false">IF((J$7&lt;=0),"",MAX('Leistung u. Drehmoment'!C1:M1))</f>
        <v>6500</v>
      </c>
      <c r="L118" s="152" t="n">
        <f aca="false">IF((J$7&lt;=0),"",(3.6*$F$4*J118/($D$7/$C$7*$E$7*J$7*60)))</f>
        <v>39.7223223659544</v>
      </c>
      <c r="M118" s="153" t="n">
        <f aca="false">IF((J$7&lt;=0),"",(3.6*$F$4*K118/($D$7/$C$7*$E$7*J$7*60)))</f>
        <v>258.195095378704</v>
      </c>
      <c r="O118" s="154"/>
    </row>
    <row r="119" customFormat="false" ht="12.75" hidden="false" customHeight="false" outlineLevel="0" collapsed="false">
      <c r="A119" s="147" t="s">
        <v>32</v>
      </c>
      <c r="B119" s="134" t="n">
        <f aca="false">IF(($K$7&lt;=0),"",E118*($D$7/$C$7*$E$7*$K$7*60)/(3.6*F$4))</f>
        <v>5525</v>
      </c>
      <c r="C119" s="134" t="n">
        <f aca="false">IF((K$7&lt;=0),"",$C$114)</f>
        <v>6500</v>
      </c>
      <c r="D119" s="134" t="n">
        <f aca="false">$E118</f>
        <v>258.195095378704</v>
      </c>
      <c r="E119" s="134" t="n">
        <f aca="false">IF(($K$7&lt;=0),"",(3.6*$F$4*$C$114/($D$7/$C$7*$E$7*$K$7*60)))</f>
        <v>303.758935739652</v>
      </c>
      <c r="F119" s="134" t="n">
        <f aca="false">IF(($K$7&lt;=0),"",I118*($D$7/$C$7*$E$7*$K$7*60)/(3.6*F$4))</f>
        <v>5349.63686267577</v>
      </c>
      <c r="G119" s="134" t="n">
        <f aca="false">K68</f>
        <v>5349.63686267577</v>
      </c>
      <c r="H119" s="148" t="n">
        <f aca="false">J69</f>
        <v>250</v>
      </c>
      <c r="I119" s="155" t="n">
        <f aca="false">K69</f>
        <v>250</v>
      </c>
      <c r="J119" s="150" t="n">
        <f aca="false">IF((K$7&lt;=0),"",1000)</f>
        <v>1000</v>
      </c>
      <c r="K119" s="152" t="n">
        <f aca="false">IF((K$7&lt;=0),"",MAX('Leistung u. Drehmoment'!C1:M1))</f>
        <v>6500</v>
      </c>
      <c r="L119" s="152" t="n">
        <f aca="false">IF((K$7&lt;=0),"",(3.6*$F$4*J119/($D$7/$C$7*$E$7*K$7*60)))</f>
        <v>46.7321439599464</v>
      </c>
      <c r="M119" s="153" t="n">
        <f aca="false">IF((K$7&lt;=0),"",(3.6*$F$4*K119/($D$7/$C$7*$E$7*K$7*60)))</f>
        <v>303.758935739652</v>
      </c>
      <c r="O119" s="154"/>
    </row>
    <row r="120" customFormat="false" ht="12.75" hidden="false" customHeight="false" outlineLevel="0" collapsed="false">
      <c r="A120" s="156" t="s">
        <v>33</v>
      </c>
      <c r="B120" s="137" t="str">
        <f aca="false">IF(($L$7&lt;=0),"",E119*($D$7/$C$7*$E$7*$L$7*60)/(3.6*F$4))</f>
        <v/>
      </c>
      <c r="C120" s="137" t="str">
        <f aca="false">IF((L$7&lt;=0),"",$C$114)</f>
        <v/>
      </c>
      <c r="D120" s="137" t="n">
        <f aca="false">$E119</f>
        <v>303.758935739652</v>
      </c>
      <c r="E120" s="137" t="str">
        <f aca="false">IF(($L$7&lt;=0),"",(3.6*$F$4*$C$114/($D$7/$C$7*$E$7*$L$7*60)))</f>
        <v/>
      </c>
      <c r="F120" s="137" t="str">
        <f aca="false">IF(($L$7&lt;=0),"",I119*($D$7/$C$7*$E$7*$L$7*60)/(3.6*F$4))</f>
        <v/>
      </c>
      <c r="G120" s="137" t="str">
        <f aca="false">L68</f>
        <v/>
      </c>
      <c r="H120" s="157" t="n">
        <f aca="false">K69</f>
        <v>250</v>
      </c>
      <c r="I120" s="158" t="str">
        <f aca="false">L69</f>
        <v/>
      </c>
      <c r="J120" s="159" t="str">
        <f aca="false">IF((L$7&lt;=0),"",1000)</f>
        <v/>
      </c>
      <c r="K120" s="160" t="str">
        <f aca="false">IF((L$7&lt;=0),"",MAX('Leistung u. Drehmoment'!C1:M1))</f>
        <v/>
      </c>
      <c r="L120" s="160" t="str">
        <f aca="false">IF((L$7&lt;=0),"",(3.6*$F$4*J120/($D$7/$C$7*$E$7*L$7*60)))</f>
        <v/>
      </c>
      <c r="M120" s="161" t="str">
        <f aca="false">IF((L$7&lt;=0),"",(3.6*$F$4*K120/($D$7/$C$7*$E$7*L$7*60)))</f>
        <v/>
      </c>
      <c r="O120" s="154"/>
    </row>
    <row r="121" customFormat="false" ht="12.75" hidden="false" customHeight="false" outlineLevel="0" collapsed="false">
      <c r="A121" s="154"/>
      <c r="B121" s="154"/>
      <c r="C121" s="154"/>
      <c r="D121" s="154"/>
      <c r="E121" s="154"/>
      <c r="F121" s="162"/>
      <c r="G121" s="162"/>
      <c r="H121" s="154"/>
      <c r="I121" s="154"/>
      <c r="J121" s="154"/>
      <c r="K121" s="154"/>
      <c r="L121" s="154"/>
      <c r="O121" s="154"/>
    </row>
    <row r="122" customFormat="false" ht="12.75" hidden="false" customHeight="false" outlineLevel="0" collapsed="false">
      <c r="A122" s="163" t="s">
        <v>73</v>
      </c>
      <c r="B122" s="164"/>
      <c r="C122" s="165" t="n">
        <f aca="false">IF(OR(O15="n",O15="N"),0,D122*E122)</f>
        <v>300.721346382255</v>
      </c>
      <c r="D122" s="166" t="n">
        <f aca="false">P12</f>
        <v>0.99</v>
      </c>
      <c r="E122" s="167" t="n">
        <f aca="false">(MAX($M$98,$M$100,$M$102,$M$104,$M$106,$M$108,$M$110))</f>
        <v>303.758935739652</v>
      </c>
      <c r="F122" s="164"/>
      <c r="G122" s="164"/>
      <c r="H122" s="164"/>
      <c r="I122" s="164"/>
      <c r="J122" s="164"/>
      <c r="K122" s="164"/>
      <c r="L122" s="168"/>
      <c r="O122" s="154"/>
    </row>
    <row r="123" customFormat="false" ht="12.75" hidden="false" customHeight="false" outlineLevel="0" collapsed="false">
      <c r="A123" s="169" t="s">
        <v>74</v>
      </c>
      <c r="B123" s="169"/>
      <c r="C123" s="170"/>
      <c r="D123" s="171" t="n">
        <v>0</v>
      </c>
      <c r="E123" s="172" t="n">
        <f aca="false">$C122/8*1</f>
        <v>37.5901682977819</v>
      </c>
      <c r="F123" s="172" t="n">
        <f aca="false">$C122/8*2</f>
        <v>75.1803365955637</v>
      </c>
      <c r="G123" s="172" t="n">
        <f aca="false">$C122/8*3</f>
        <v>112.770504893346</v>
      </c>
      <c r="H123" s="172" t="n">
        <f aca="false">$C122/8*4</f>
        <v>150.360673191128</v>
      </c>
      <c r="I123" s="172" t="n">
        <f aca="false">$C122/8*5</f>
        <v>187.950841488909</v>
      </c>
      <c r="J123" s="172" t="n">
        <f aca="false">$C122/8*6</f>
        <v>225.541009786691</v>
      </c>
      <c r="K123" s="172" t="n">
        <f aca="false">$C122/8*7</f>
        <v>263.131178084473</v>
      </c>
      <c r="L123" s="173" t="n">
        <f aca="false">$C122/8*8</f>
        <v>300.721346382255</v>
      </c>
      <c r="O123" s="154"/>
    </row>
    <row r="124" customFormat="false" ht="12.75" hidden="false" customHeight="false" outlineLevel="0" collapsed="false">
      <c r="A124" s="169"/>
      <c r="B124" s="169"/>
      <c r="C124" s="174" t="n">
        <f aca="false">C134</f>
        <v>-0.08</v>
      </c>
      <c r="D124" s="175" t="n">
        <f aca="false">IF(C146&lt;0,E124,D$123)</f>
        <v>187.950841488909</v>
      </c>
      <c r="E124" s="176" t="n">
        <f aca="false">IF($C$144&lt;D146,D124,IF(D146&lt;0,F124,E$123))</f>
        <v>187.950841488909</v>
      </c>
      <c r="F124" s="176" t="n">
        <f aca="false">IF($C$144&lt;E146,E124,IF(E146&lt;0,G124,F$123))</f>
        <v>187.950841488909</v>
      </c>
      <c r="G124" s="176" t="n">
        <f aca="false">IF($C$144&lt;F146,F124,IF(F146&lt;0,H124,G$123))</f>
        <v>187.950841488909</v>
      </c>
      <c r="H124" s="176" t="n">
        <f aca="false">IF($C$144&lt;G146,G124,IF(G146&lt;0,I124,H$123))</f>
        <v>187.950841488909</v>
      </c>
      <c r="I124" s="176" t="n">
        <f aca="false">IF($C$144&lt;H146,H124,IF(H146&lt;0,J124,I$123))</f>
        <v>187.950841488909</v>
      </c>
      <c r="J124" s="176" t="n">
        <f aca="false">IF($C$144&lt;I146,I124,IF(I146&lt;0,K124,J$123))</f>
        <v>225.541009786691</v>
      </c>
      <c r="K124" s="176" t="n">
        <f aca="false">IF($C$144&lt;J146,J124,IF(J146&lt;0,L124,K$123))</f>
        <v>263.131178084473</v>
      </c>
      <c r="L124" s="177" t="n">
        <f aca="false">IF($C$144&lt;K146,K124,IF(K146&lt;0,O124,L$123))</f>
        <v>300.721346382255</v>
      </c>
      <c r="O124" s="154"/>
    </row>
    <row r="125" customFormat="false" ht="12.75" hidden="false" customHeight="false" outlineLevel="0" collapsed="false">
      <c r="A125" s="169"/>
      <c r="B125" s="169"/>
      <c r="C125" s="174" t="n">
        <f aca="false">C135</f>
        <v>-0.05</v>
      </c>
      <c r="D125" s="175" t="n">
        <f aca="false">IF(C147&lt;0,E125,D$123)</f>
        <v>150.360673191128</v>
      </c>
      <c r="E125" s="176" t="n">
        <f aca="false">IF($C$144&lt;D147,D125,IF(D147&lt;0,F125,E$123))</f>
        <v>150.360673191128</v>
      </c>
      <c r="F125" s="176" t="n">
        <f aca="false">IF($C$144&lt;E147,E125,IF(E147&lt;0,G125,F$123))</f>
        <v>150.360673191128</v>
      </c>
      <c r="G125" s="176" t="n">
        <f aca="false">IF($C$144&lt;F147,F125,IF(F147&lt;0,H125,G$123))</f>
        <v>150.360673191128</v>
      </c>
      <c r="H125" s="176" t="n">
        <f aca="false">IF($C$144&lt;G147,G125,IF(G147&lt;0,I125,H$123))</f>
        <v>150.360673191128</v>
      </c>
      <c r="I125" s="176" t="n">
        <f aca="false">IF($C$144&lt;H147,H125,IF(H147&lt;0,J125,I$123))</f>
        <v>187.950841488909</v>
      </c>
      <c r="J125" s="176" t="n">
        <f aca="false">IF($C$144&lt;I147,I125,IF(I147&lt;0,K125,J$123))</f>
        <v>225.541009786691</v>
      </c>
      <c r="K125" s="176" t="n">
        <f aca="false">IF($C$144&lt;J147,J125,IF(J147&lt;0,L125,K$123))</f>
        <v>263.131178084473</v>
      </c>
      <c r="L125" s="177" t="n">
        <f aca="false">IF($C$144&lt;K147,K125,IF(K147&lt;0,O125,L$123))</f>
        <v>300.721346382255</v>
      </c>
      <c r="O125" s="140"/>
    </row>
    <row r="126" customFormat="false" ht="12.75" hidden="false" customHeight="false" outlineLevel="0" collapsed="false">
      <c r="A126" s="169"/>
      <c r="B126" s="169"/>
      <c r="C126" s="174" t="n">
        <f aca="false">C136</f>
        <v>0</v>
      </c>
      <c r="D126" s="175" t="n">
        <f aca="false">IF(C148&lt;0,E126,D$123)</f>
        <v>0</v>
      </c>
      <c r="E126" s="176" t="n">
        <f aca="false">IF($C$144&lt;D148,D126,IF(D148&lt;0,F126,E$123))</f>
        <v>37.5901682977819</v>
      </c>
      <c r="F126" s="176" t="n">
        <f aca="false">IF($C$144&lt;E148,E126,IF(E148&lt;0,G126,F$123))</f>
        <v>75.1803365955637</v>
      </c>
      <c r="G126" s="176" t="n">
        <f aca="false">IF($C$144&lt;F148,F126,IF(F148&lt;0,H126,G$123))</f>
        <v>112.770504893346</v>
      </c>
      <c r="H126" s="176" t="n">
        <f aca="false">IF($C$144&lt;G148,G126,IF(G148&lt;0,I126,H$123))</f>
        <v>150.360673191128</v>
      </c>
      <c r="I126" s="176" t="n">
        <f aca="false">IF($C$144&lt;H148,H126,IF(H148&lt;0,J126,I$123))</f>
        <v>187.950841488909</v>
      </c>
      <c r="J126" s="176" t="n">
        <f aca="false">IF($C$144&lt;I148,I126,IF(I148&lt;0,K126,J$123))</f>
        <v>225.541009786691</v>
      </c>
      <c r="K126" s="176" t="n">
        <f aca="false">IF($C$144&lt;J148,J126,IF(J148&lt;0,L126,K$123))</f>
        <v>263.131178084473</v>
      </c>
      <c r="L126" s="177" t="n">
        <f aca="false">IF($C$144&lt;K148,K126,IF(K148&lt;0,O126,L$123))</f>
        <v>300.721346382255</v>
      </c>
      <c r="O126" s="140"/>
    </row>
    <row r="127" customFormat="false" ht="12.75" hidden="false" customHeight="false" outlineLevel="0" collapsed="false">
      <c r="A127" s="169"/>
      <c r="B127" s="169"/>
      <c r="C127" s="174" t="n">
        <f aca="false">C137</f>
        <v>0.05</v>
      </c>
      <c r="D127" s="175" t="n">
        <f aca="false">IF(C149&lt;0,E127,D$123)</f>
        <v>0</v>
      </c>
      <c r="E127" s="176" t="n">
        <f aca="false">IF($C$144&lt;D149,D127,IF(D149&lt;0,F127,E$123))</f>
        <v>37.5901682977819</v>
      </c>
      <c r="F127" s="176" t="n">
        <f aca="false">IF($C$144&lt;E149,E127,IF(E149&lt;0,G127,F$123))</f>
        <v>75.1803365955637</v>
      </c>
      <c r="G127" s="176" t="n">
        <f aca="false">IF($C$144&lt;F149,F127,IF(F149&lt;0,H127,G$123))</f>
        <v>112.770504893346</v>
      </c>
      <c r="H127" s="176" t="n">
        <f aca="false">IF($C$144&lt;G149,G127,IF(G149&lt;0,I127,H$123))</f>
        <v>150.360673191128</v>
      </c>
      <c r="I127" s="176" t="n">
        <f aca="false">IF($C$144&lt;H149,H127,IF(H149&lt;0,J127,I$123))</f>
        <v>187.950841488909</v>
      </c>
      <c r="J127" s="176" t="n">
        <f aca="false">IF($C$144&lt;I149,I127,IF(I149&lt;0,K127,J$123))</f>
        <v>225.541009786691</v>
      </c>
      <c r="K127" s="176" t="n">
        <f aca="false">IF($C$144&lt;J149,J127,IF(J149&lt;0,L127,K$123))</f>
        <v>263.131178084473</v>
      </c>
      <c r="L127" s="177" t="n">
        <f aca="false">IF($C$144&lt;K149,K127,IF(K149&lt;0,O127,L$123))</f>
        <v>300.721346382255</v>
      </c>
      <c r="O127" s="140"/>
    </row>
    <row r="128" customFormat="false" ht="12.75" hidden="false" customHeight="false" outlineLevel="0" collapsed="false">
      <c r="A128" s="169"/>
      <c r="B128" s="169"/>
      <c r="C128" s="174" t="n">
        <f aca="false">C138</f>
        <v>0.1</v>
      </c>
      <c r="D128" s="175" t="n">
        <f aca="false">IF(C150&lt;0,E128,D$123)</f>
        <v>0</v>
      </c>
      <c r="E128" s="176" t="n">
        <f aca="false">IF($C$144&lt;D150,D128,IF(D150&lt;0,F128,E$123))</f>
        <v>37.5901682977819</v>
      </c>
      <c r="F128" s="176" t="n">
        <f aca="false">IF($C$144&lt;E150,E128,IF(E150&lt;0,G128,F$123))</f>
        <v>75.1803365955637</v>
      </c>
      <c r="G128" s="176" t="n">
        <f aca="false">IF($C$144&lt;F150,F128,IF(F150&lt;0,H128,G$123))</f>
        <v>112.770504893346</v>
      </c>
      <c r="H128" s="176" t="n">
        <f aca="false">IF($C$144&lt;G150,G128,IF(G150&lt;0,I128,H$123))</f>
        <v>150.360673191128</v>
      </c>
      <c r="I128" s="176" t="n">
        <f aca="false">IF($C$144&lt;H150,H128,IF(H150&lt;0,J128,I$123))</f>
        <v>187.950841488909</v>
      </c>
      <c r="J128" s="176" t="n">
        <f aca="false">IF($C$144&lt;I150,I128,IF(I150&lt;0,K128,J$123))</f>
        <v>225.541009786691</v>
      </c>
      <c r="K128" s="176" t="n">
        <f aca="false">IF($C$144&lt;J150,J128,IF(J150&lt;0,L128,K$123))</f>
        <v>263.131178084473</v>
      </c>
      <c r="L128" s="177" t="n">
        <f aca="false">IF($C$144&lt;K150,K128,IF(K150&lt;0,O128,L$123))</f>
        <v>300.721346382255</v>
      </c>
      <c r="O128" s="140"/>
    </row>
    <row r="129" customFormat="false" ht="12.75" hidden="false" customHeight="false" outlineLevel="0" collapsed="false">
      <c r="A129" s="169"/>
      <c r="B129" s="169"/>
      <c r="C129" s="174" t="n">
        <f aca="false">C139</f>
        <v>0.13</v>
      </c>
      <c r="D129" s="175" t="n">
        <f aca="false">IF(C151&lt;0,E129,D$123)</f>
        <v>0</v>
      </c>
      <c r="E129" s="176" t="n">
        <f aca="false">IF($C$144&lt;D151,D129,IF(D151&lt;0,F129,E$123))</f>
        <v>37.5901682977819</v>
      </c>
      <c r="F129" s="176" t="n">
        <f aca="false">IF($C$144&lt;E151,E129,IF(E151&lt;0,G129,F$123))</f>
        <v>75.1803365955637</v>
      </c>
      <c r="G129" s="176" t="n">
        <f aca="false">IF($C$144&lt;F151,F129,IF(F151&lt;0,H129,G$123))</f>
        <v>112.770504893346</v>
      </c>
      <c r="H129" s="176" t="n">
        <f aca="false">IF($C$144&lt;G151,G129,IF(G151&lt;0,I129,H$123))</f>
        <v>150.360673191128</v>
      </c>
      <c r="I129" s="176" t="n">
        <f aca="false">IF($C$144&lt;H151,H129,IF(H151&lt;0,J129,I$123))</f>
        <v>187.950841488909</v>
      </c>
      <c r="J129" s="176" t="n">
        <f aca="false">IF($C$144&lt;I151,I129,IF(I151&lt;0,K129,J$123))</f>
        <v>225.541009786691</v>
      </c>
      <c r="K129" s="176" t="n">
        <f aca="false">IF($C$144&lt;J151,J129,IF(J151&lt;0,L129,K$123))</f>
        <v>263.131178084473</v>
      </c>
      <c r="L129" s="177" t="n">
        <f aca="false">IF($C$144&lt;K151,K129,IF(K151&lt;0,O129,L$123))</f>
        <v>300.721346382255</v>
      </c>
      <c r="O129" s="140"/>
    </row>
    <row r="130" customFormat="false" ht="12.75" hidden="false" customHeight="false" outlineLevel="0" collapsed="false">
      <c r="A130" s="169"/>
      <c r="B130" s="169"/>
      <c r="C130" s="174" t="n">
        <f aca="false">C140</f>
        <v>0.18</v>
      </c>
      <c r="D130" s="175" t="n">
        <f aca="false">IF(C152&lt;0,E130,D$123)</f>
        <v>0</v>
      </c>
      <c r="E130" s="176" t="n">
        <f aca="false">IF($C$144&lt;D152,D130,IF(D152&lt;0,F130,E$123))</f>
        <v>37.5901682977819</v>
      </c>
      <c r="F130" s="176" t="n">
        <f aca="false">IF($C$144&lt;E152,E130,IF(E152&lt;0,G130,F$123))</f>
        <v>75.1803365955637</v>
      </c>
      <c r="G130" s="176" t="n">
        <f aca="false">IF($C$144&lt;F152,F130,IF(F152&lt;0,H130,G$123))</f>
        <v>112.770504893346</v>
      </c>
      <c r="H130" s="176" t="n">
        <f aca="false">IF($C$144&lt;G152,G130,IF(G152&lt;0,I130,H$123))</f>
        <v>150.360673191128</v>
      </c>
      <c r="I130" s="176" t="n">
        <f aca="false">IF($C$144&lt;H152,H130,IF(H152&lt;0,J130,I$123))</f>
        <v>187.950841488909</v>
      </c>
      <c r="J130" s="176" t="n">
        <f aca="false">IF($C$144&lt;I152,I130,IF(I152&lt;0,K130,J$123))</f>
        <v>225.541009786691</v>
      </c>
      <c r="K130" s="176" t="n">
        <f aca="false">IF($C$144&lt;J152,J130,IF(J152&lt;0,L130,K$123))</f>
        <v>263.131178084473</v>
      </c>
      <c r="L130" s="177" t="n">
        <f aca="false">IF($C$144&lt;K152,K130,IF(K152&lt;0,O130,L$123))</f>
        <v>300.721346382255</v>
      </c>
      <c r="O130" s="140"/>
    </row>
    <row r="131" customFormat="false" ht="12.75" hidden="false" customHeight="false" outlineLevel="0" collapsed="false">
      <c r="A131" s="169"/>
      <c r="B131" s="169"/>
      <c r="C131" s="174" t="n">
        <f aca="false">C141</f>
        <v>0.28</v>
      </c>
      <c r="D131" s="175" t="n">
        <f aca="false">IF(C153&lt;0,E131,D$123)</f>
        <v>0</v>
      </c>
      <c r="E131" s="176" t="n">
        <f aca="false">IF($C$144&lt;D153,D131,IF(D153&lt;0,F131,E$123))</f>
        <v>37.5901682977819</v>
      </c>
      <c r="F131" s="176" t="n">
        <f aca="false">IF($C$144&lt;E153,E131,IF(E153&lt;0,G131,F$123))</f>
        <v>75.1803365955637</v>
      </c>
      <c r="G131" s="176" t="n">
        <f aca="false">IF($C$144&lt;F153,F131,IF(F153&lt;0,H131,G$123))</f>
        <v>112.770504893346</v>
      </c>
      <c r="H131" s="176" t="n">
        <f aca="false">IF($C$144&lt;G153,G131,IF(G153&lt;0,I131,H$123))</f>
        <v>150.360673191128</v>
      </c>
      <c r="I131" s="176" t="n">
        <f aca="false">IF($C$144&lt;H153,H131,IF(H153&lt;0,J131,I$123))</f>
        <v>187.950841488909</v>
      </c>
      <c r="J131" s="176" t="n">
        <f aca="false">IF($C$144&lt;I153,I131,IF(I153&lt;0,K131,J$123))</f>
        <v>225.541009786691</v>
      </c>
      <c r="K131" s="176" t="n">
        <f aca="false">IF($C$144&lt;J153,J131,IF(J153&lt;0,L131,K$123))</f>
        <v>263.131178084473</v>
      </c>
      <c r="L131" s="177" t="n">
        <f aca="false">IF($C$144&lt;K153,K131,IF(K153&lt;0,O131,L$123))</f>
        <v>300.721346382255</v>
      </c>
      <c r="O131" s="140"/>
    </row>
    <row r="132" customFormat="false" ht="12.75" hidden="false" customHeight="false" outlineLevel="0" collapsed="false">
      <c r="A132" s="169"/>
      <c r="B132" s="169"/>
      <c r="C132" s="174" t="n">
        <f aca="false">C142</f>
        <v>0.47</v>
      </c>
      <c r="D132" s="175" t="n">
        <f aca="false">IF(C154&lt;0,E132,D$123)</f>
        <v>0</v>
      </c>
      <c r="E132" s="176" t="n">
        <f aca="false">IF($C$144&lt;D154,D132,IF(D154&lt;0,F132,E$123))</f>
        <v>37.5901682977819</v>
      </c>
      <c r="F132" s="176" t="n">
        <f aca="false">IF($C$144&lt;E154,E132,IF(E154&lt;0,G132,F$123))</f>
        <v>75.1803365955637</v>
      </c>
      <c r="G132" s="176" t="n">
        <f aca="false">IF($C$144&lt;F154,F132,IF(F154&lt;0,H132,G$123))</f>
        <v>112.770504893346</v>
      </c>
      <c r="H132" s="176" t="n">
        <f aca="false">IF($C$144&lt;G154,G132,IF(G154&lt;0,I132,H$123))</f>
        <v>150.360673191128</v>
      </c>
      <c r="I132" s="176" t="n">
        <f aca="false">IF($C$144&lt;H154,H132,IF(H154&lt;0,J132,I$123))</f>
        <v>187.950841488909</v>
      </c>
      <c r="J132" s="176" t="n">
        <f aca="false">IF($C$144&lt;I154,I132,IF(I154&lt;0,K132,J$123))</f>
        <v>225.541009786691</v>
      </c>
      <c r="K132" s="176" t="n">
        <f aca="false">IF($C$144&lt;J154,J132,IF(J154&lt;0,L132,K$123))</f>
        <v>263.131178084473</v>
      </c>
      <c r="L132" s="177" t="n">
        <f aca="false">IF($C$144&lt;K154,K132,IF(K154&lt;0,O132,L$123))</f>
        <v>300.721346382255</v>
      </c>
      <c r="O132" s="140"/>
    </row>
    <row r="133" customFormat="false" ht="12.75" hidden="false" customHeight="false" outlineLevel="0" collapsed="false">
      <c r="A133" s="169"/>
      <c r="B133" s="169"/>
      <c r="C133" s="178" t="n">
        <f aca="false">C143</f>
        <v>1.18</v>
      </c>
      <c r="D133" s="179" t="n">
        <f aca="false">IF(C155&lt;0,E133,D$123)</f>
        <v>0</v>
      </c>
      <c r="E133" s="176" t="n">
        <f aca="false">IF($C$144&lt;D155,D133,IF(D155&lt;0,F133,E$123))</f>
        <v>37.5901682977819</v>
      </c>
      <c r="F133" s="176" t="n">
        <f aca="false">IF($C$144&lt;E155,E133,IF(E155&lt;0,G133,F$123))</f>
        <v>75.1803365955637</v>
      </c>
      <c r="G133" s="176" t="n">
        <f aca="false">IF($C$144&lt;F155,F133,IF(F155&lt;0,H133,G$123))</f>
        <v>75.1803365955637</v>
      </c>
      <c r="H133" s="176" t="n">
        <f aca="false">IF($C$144&lt;G155,G133,IF(G155&lt;0,I133,H$123))</f>
        <v>75.1803365955637</v>
      </c>
      <c r="I133" s="176" t="n">
        <f aca="false">IF($C$144&lt;H155,H133,IF(H155&lt;0,J133,I$123))</f>
        <v>75.1803365955637</v>
      </c>
      <c r="J133" s="176" t="n">
        <f aca="false">IF($C$144&lt;I155,I133,IF(I155&lt;0,K133,J$123))</f>
        <v>75.1803365955637</v>
      </c>
      <c r="K133" s="176" t="n">
        <f aca="false">IF($C$144&lt;J155,J133,IF(J155&lt;0,L133,K$123))</f>
        <v>75.1803365955637</v>
      </c>
      <c r="L133" s="177" t="n">
        <f aca="false">IF($C$144&lt;K155,K133,IF(K155&lt;0,O133,L$123))</f>
        <v>75.1803365955637</v>
      </c>
      <c r="O133" s="140"/>
    </row>
    <row r="134" customFormat="false" ht="12.75" hidden="false" customHeight="true" outlineLevel="0" collapsed="false">
      <c r="A134" s="180" t="s">
        <v>75</v>
      </c>
      <c r="B134" s="180"/>
      <c r="C134" s="174" t="n">
        <f aca="false">O25</f>
        <v>-0.08</v>
      </c>
      <c r="D134" s="175" t="n">
        <f aca="false">IF($C$144&lt;C146,"",IF(C146&lt;0,E134,C146))</f>
        <v>90.1322895784972</v>
      </c>
      <c r="E134" s="181" t="n">
        <f aca="false">IF($C$144&lt;D146,D134,IF(D146&lt;0,F134,D146))</f>
        <v>90.1322895784972</v>
      </c>
      <c r="F134" s="182" t="n">
        <f aca="false">IF($C$144&lt;E146,E134,IF(E146&lt;0,G134,E146))</f>
        <v>90.1322895784972</v>
      </c>
      <c r="G134" s="182" t="n">
        <f aca="false">IF($C$144&lt;F146,F134,IF(F146&lt;0,H134,F146))</f>
        <v>90.1322895784972</v>
      </c>
      <c r="H134" s="182" t="n">
        <f aca="false">IF($C$144&lt;G146,G134,IF(G146&lt;0,I134,G146))</f>
        <v>90.1322895784972</v>
      </c>
      <c r="I134" s="182" t="n">
        <f aca="false">IF($C$144&lt;H146,H134,IF(H146&lt;0,J134,H146))</f>
        <v>90.1322895784972</v>
      </c>
      <c r="J134" s="182" t="n">
        <f aca="false">IF($C$144&lt;I146,I134,IF(I146&lt;0,K134,I146))</f>
        <v>550.697572526874</v>
      </c>
      <c r="K134" s="182" t="n">
        <f aca="false">IF($C$144&lt;J146,J134,IF(J146&lt;0,L134,J146))</f>
        <v>1095.0019978295</v>
      </c>
      <c r="L134" s="183" t="n">
        <f aca="false">IF($C$144&lt;K146,K134,IF(K146&lt;0,O134,K146))</f>
        <v>1723.04556548638</v>
      </c>
      <c r="O134" s="140"/>
    </row>
    <row r="135" customFormat="false" ht="12.75" hidden="false" customHeight="false" outlineLevel="0" collapsed="false">
      <c r="A135" s="180"/>
      <c r="B135" s="180"/>
      <c r="C135" s="174" t="n">
        <f aca="false">O24</f>
        <v>-0.05</v>
      </c>
      <c r="D135" s="175" t="n">
        <f aca="false">IF($C$144&lt;C147,"",IF(C147&lt;0,E135,C147))</f>
        <v>153.816107425673</v>
      </c>
      <c r="E135" s="184" t="n">
        <f aca="false">IF($C$144&lt;D147,D135,IF(D147&lt;0,F135,D147))</f>
        <v>153.816107425673</v>
      </c>
      <c r="F135" s="176" t="n">
        <f aca="false">IF($C$144&lt;E147,E135,IF(E147&lt;0,G135,E147))</f>
        <v>153.816107425673</v>
      </c>
      <c r="G135" s="176" t="n">
        <f aca="false">IF($C$144&lt;F147,F135,IF(F147&lt;0,H135,F147))</f>
        <v>153.816107425673</v>
      </c>
      <c r="H135" s="176" t="n">
        <f aca="false">IF($C$144&lt;G147,G135,IF(G147&lt;0,I135,G147))</f>
        <v>153.816107425673</v>
      </c>
      <c r="I135" s="176" t="n">
        <f aca="false">IF($C$144&lt;H147,H135,IF(H147&lt;0,J135,H147))</f>
        <v>530.6422480198</v>
      </c>
      <c r="J135" s="176" t="n">
        <f aca="false">IF($C$144&lt;I147,I135,IF(I147&lt;0,K135,I147))</f>
        <v>991.207530968177</v>
      </c>
      <c r="K135" s="176" t="n">
        <f aca="false">IF($C$144&lt;J147,J135,IF(J147&lt;0,L135,J147))</f>
        <v>1535.51195627081</v>
      </c>
      <c r="L135" s="177" t="n">
        <f aca="false">IF($C$144&lt;K147,K135,IF(K147&lt;0,O135,K147))</f>
        <v>2163.55552392768</v>
      </c>
      <c r="O135" s="140"/>
    </row>
    <row r="136" customFormat="false" ht="12.75" hidden="false" customHeight="false" outlineLevel="0" collapsed="false">
      <c r="A136" s="180"/>
      <c r="B136" s="180"/>
      <c r="C136" s="174" t="n">
        <f aca="false">O23</f>
        <v>0</v>
      </c>
      <c r="D136" s="175" t="n">
        <f aca="false">IF($C$144&lt;C148,"",IF(C148&lt;0,E136,C148))</f>
        <v>221.46075</v>
      </c>
      <c r="E136" s="184" t="n">
        <f aca="false">IF($C$144&lt;D148,D136,IF(D148&lt;0,F136,D148))</f>
        <v>263.330321177125</v>
      </c>
      <c r="F136" s="176" t="n">
        <f aca="false">IF($C$144&lt;E148,E136,IF(E148&lt;0,G136,E148))</f>
        <v>388.939034708501</v>
      </c>
      <c r="G136" s="176" t="n">
        <f aca="false">IF($C$144&lt;F148,F136,IF(F148&lt;0,H136,F148))</f>
        <v>598.286890594127</v>
      </c>
      <c r="H136" s="176" t="n">
        <f aca="false">IF($C$144&lt;G148,G136,IF(G148&lt;0,I136,G148))</f>
        <v>891.373888834003</v>
      </c>
      <c r="I136" s="176" t="n">
        <f aca="false">IF($C$144&lt;H148,H136,IF(H148&lt;0,J136,H148))</f>
        <v>1268.20002942813</v>
      </c>
      <c r="J136" s="176" t="n">
        <f aca="false">IF($C$144&lt;I148,I136,IF(I148&lt;0,K136,I148))</f>
        <v>1728.76531237651</v>
      </c>
      <c r="K136" s="176" t="n">
        <f aca="false">IF($C$144&lt;J148,J136,IF(J148&lt;0,L136,J148))</f>
        <v>2273.06973767914</v>
      </c>
      <c r="L136" s="177" t="n">
        <f aca="false">IF($C$144&lt;K148,K136,IF(K148&lt;0,O136,K148))</f>
        <v>2901.11330533601</v>
      </c>
      <c r="O136" s="140"/>
    </row>
    <row r="137" customFormat="false" ht="12.75" hidden="false" customHeight="false" outlineLevel="0" collapsed="false">
      <c r="A137" s="180"/>
      <c r="B137" s="180"/>
      <c r="C137" s="174" t="n">
        <f aca="false">O22</f>
        <v>0.05</v>
      </c>
      <c r="D137" s="175" t="n">
        <f aca="false">IF($C$144&lt;C149,"",IF(C149&lt;0,E137,C149))</f>
        <v>958.465915472614</v>
      </c>
      <c r="E137" s="184" t="n">
        <f aca="false">IF($C$144&lt;D149,D137,IF(D149&lt;0,F137,D149))</f>
        <v>1000.33548664974</v>
      </c>
      <c r="F137" s="176" t="n">
        <f aca="false">IF($C$144&lt;E149,E137,IF(E149&lt;0,G137,E149))</f>
        <v>1125.94420018111</v>
      </c>
      <c r="G137" s="176" t="n">
        <f aca="false">IF($C$144&lt;F149,F137,IF(F149&lt;0,H137,F149))</f>
        <v>1335.29205606674</v>
      </c>
      <c r="H137" s="176" t="n">
        <f aca="false">IF($C$144&lt;G149,G137,IF(G149&lt;0,I137,G149))</f>
        <v>1628.37905430662</v>
      </c>
      <c r="I137" s="176" t="n">
        <f aca="false">IF($C$144&lt;H149,H137,IF(H149&lt;0,J137,H149))</f>
        <v>2005.20519490074</v>
      </c>
      <c r="J137" s="176" t="n">
        <f aca="false">IF($C$144&lt;I149,I137,IF(I149&lt;0,K137,I149))</f>
        <v>2465.77047784912</v>
      </c>
      <c r="K137" s="176" t="n">
        <f aca="false">IF($C$144&lt;J149,J137,IF(J149&lt;0,L137,J149))</f>
        <v>3010.07490315175</v>
      </c>
      <c r="L137" s="177" t="n">
        <f aca="false">IF($C$144&lt;K149,K137,IF(K149&lt;0,O137,K149))</f>
        <v>3638.11847080863</v>
      </c>
      <c r="O137" s="140"/>
    </row>
    <row r="138" customFormat="false" ht="12.75" hidden="false" customHeight="false" outlineLevel="0" collapsed="false">
      <c r="A138" s="180"/>
      <c r="B138" s="180"/>
      <c r="C138" s="174" t="n">
        <f aca="false">O21</f>
        <v>0.1</v>
      </c>
      <c r="D138" s="175" t="n">
        <f aca="false">IF($C$144&lt;C150,"",IF(C150&lt;0,E138,C150))</f>
        <v>1689.43956523378</v>
      </c>
      <c r="E138" s="184" t="n">
        <f aca="false">IF($C$144&lt;D150,D138,IF(D150&lt;0,F138,D150))</f>
        <v>1731.3091364109</v>
      </c>
      <c r="F138" s="176" t="n">
        <f aca="false">IF($C$144&lt;E150,E138,IF(E150&lt;0,G138,E150))</f>
        <v>1856.91784994228</v>
      </c>
      <c r="G138" s="176" t="n">
        <f aca="false">IF($C$144&lt;F150,F138,IF(F150&lt;0,H138,F150))</f>
        <v>2066.2657058279</v>
      </c>
      <c r="H138" s="176" t="n">
        <f aca="false">IF($C$144&lt;G150,G138,IF(G150&lt;0,I138,G150))</f>
        <v>2359.35270406778</v>
      </c>
      <c r="I138" s="176" t="n">
        <f aca="false">IF($C$144&lt;H150,H138,IF(H150&lt;0,J138,H150))</f>
        <v>2736.17884466191</v>
      </c>
      <c r="J138" s="176" t="n">
        <f aca="false">IF($C$144&lt;I150,I138,IF(I150&lt;0,K138,I150))</f>
        <v>3196.74412761028</v>
      </c>
      <c r="K138" s="176" t="n">
        <f aca="false">IF($C$144&lt;J150,J138,IF(J150&lt;0,L138,J150))</f>
        <v>3741.04855291291</v>
      </c>
      <c r="L138" s="177" t="n">
        <f aca="false">IF($C$144&lt;K150,K138,IF(K150&lt;0,O138,K150))</f>
        <v>4369.09212056979</v>
      </c>
      <c r="O138" s="140"/>
    </row>
    <row r="139" customFormat="false" ht="12.75" hidden="false" customHeight="false" outlineLevel="0" collapsed="false">
      <c r="A139" s="180"/>
      <c r="B139" s="180"/>
      <c r="C139" s="174" t="n">
        <f aca="false">O20</f>
        <v>0.13</v>
      </c>
      <c r="D139" s="175" t="n">
        <f aca="false">IF($C$144&lt;C151,"",IF(C151&lt;0,E139,C151))</f>
        <v>2122.92370199928</v>
      </c>
      <c r="E139" s="184" t="n">
        <f aca="false">IF($C$144&lt;D151,D139,IF(D151&lt;0,F139,D151))</f>
        <v>2164.79327317641</v>
      </c>
      <c r="F139" s="176" t="n">
        <f aca="false">IF($C$144&lt;E151,E139,IF(E151&lt;0,G139,E151))</f>
        <v>2290.40198670778</v>
      </c>
      <c r="G139" s="176" t="n">
        <f aca="false">IF($C$144&lt;F151,F139,IF(F151&lt;0,H139,F151))</f>
        <v>2499.74984259341</v>
      </c>
      <c r="H139" s="176" t="n">
        <f aca="false">IF($C$144&lt;G151,G139,IF(G151&lt;0,I139,G151))</f>
        <v>2792.83684083329</v>
      </c>
      <c r="I139" s="176" t="n">
        <f aca="false">IF($C$144&lt;H151,H139,IF(H151&lt;0,J139,H151))</f>
        <v>3169.66298142741</v>
      </c>
      <c r="J139" s="176" t="n">
        <f aca="false">IF($C$144&lt;I151,I139,IF(I151&lt;0,K139,I151))</f>
        <v>3630.22826437579</v>
      </c>
      <c r="K139" s="176" t="n">
        <f aca="false">IF($C$144&lt;J151,J139,IF(J151&lt;0,L139,J151))</f>
        <v>4174.53268967842</v>
      </c>
      <c r="L139" s="177" t="n">
        <f aca="false">IF($C$144&lt;K151,K139,IF(K151&lt;0,O139,K151))</f>
        <v>4802.5762573353</v>
      </c>
      <c r="O139" s="140"/>
    </row>
    <row r="140" customFormat="false" ht="12.75" hidden="false" customHeight="false" outlineLevel="0" collapsed="false">
      <c r="A140" s="180"/>
      <c r="B140" s="180"/>
      <c r="C140" s="174" t="n">
        <f aca="false">O19</f>
        <v>0.18</v>
      </c>
      <c r="D140" s="175" t="n">
        <f aca="false">IF($C$144&lt;C152,"",IF(C152&lt;0,E140,C152))</f>
        <v>2833.4537018412</v>
      </c>
      <c r="E140" s="184" t="n">
        <f aca="false">IF($C$144&lt;D152,D140,IF(D152&lt;0,F140,D152))</f>
        <v>2875.32327301832</v>
      </c>
      <c r="F140" s="176" t="n">
        <f aca="false">IF($C$144&lt;E152,E140,IF(E152&lt;0,G140,E152))</f>
        <v>3000.9319865497</v>
      </c>
      <c r="G140" s="176" t="n">
        <f aca="false">IF($C$144&lt;F152,F140,IF(F152&lt;0,H140,F152))</f>
        <v>3210.27984243533</v>
      </c>
      <c r="H140" s="176" t="n">
        <f aca="false">IF($C$144&lt;G152,G140,IF(G152&lt;0,I140,G152))</f>
        <v>3503.3668406752</v>
      </c>
      <c r="I140" s="176" t="n">
        <f aca="false">IF($C$144&lt;H152,H140,IF(H152&lt;0,J140,H152))</f>
        <v>3880.19298126933</v>
      </c>
      <c r="J140" s="176" t="n">
        <f aca="false">IF($C$144&lt;I152,I140,IF(I152&lt;0,K140,I152))</f>
        <v>4340.75826421771</v>
      </c>
      <c r="K140" s="176" t="n">
        <f aca="false">IF($C$144&lt;J152,J140,IF(J152&lt;0,L140,J152))</f>
        <v>4885.06268952033</v>
      </c>
      <c r="L140" s="177" t="n">
        <f aca="false">IF($C$144&lt;K152,K140,IF(K152&lt;0,O140,K152))</f>
        <v>5513.10625717721</v>
      </c>
      <c r="O140" s="140"/>
    </row>
    <row r="141" customFormat="false" ht="12.75" hidden="false" customHeight="false" outlineLevel="0" collapsed="false">
      <c r="A141" s="180"/>
      <c r="B141" s="180"/>
      <c r="C141" s="174" t="n">
        <f aca="false">O18</f>
        <v>0.28</v>
      </c>
      <c r="D141" s="175" t="n">
        <f aca="false">IF($C$144&lt;C153,"",IF(C153&lt;0,E141,C153))</f>
        <v>4194.08843590204</v>
      </c>
      <c r="E141" s="184" t="n">
        <f aca="false">IF($C$144&lt;D153,D141,IF(D153&lt;0,F141,D153))</f>
        <v>4235.95800707917</v>
      </c>
      <c r="F141" s="176" t="n">
        <f aca="false">IF($C$144&lt;E153,E141,IF(E153&lt;0,G141,E153))</f>
        <v>4361.56672061054</v>
      </c>
      <c r="G141" s="176" t="n">
        <f aca="false">IF($C$144&lt;F153,F141,IF(F153&lt;0,H141,F153))</f>
        <v>4570.91457649617</v>
      </c>
      <c r="H141" s="176" t="n">
        <f aca="false">IF($C$144&lt;G153,G141,IF(G153&lt;0,I141,G153))</f>
        <v>4864.00157473605</v>
      </c>
      <c r="I141" s="176" t="n">
        <f aca="false">IF($C$144&lt;H153,H141,IF(H153&lt;0,J141,H153))</f>
        <v>5240.82771533017</v>
      </c>
      <c r="J141" s="176" t="n">
        <f aca="false">IF($C$144&lt;I153,I141,IF(I153&lt;0,K141,I153))</f>
        <v>5701.39299827855</v>
      </c>
      <c r="K141" s="176" t="n">
        <f aca="false">IF($C$144&lt;J153,J141,IF(J153&lt;0,L141,J153))</f>
        <v>6245.69742358118</v>
      </c>
      <c r="L141" s="177" t="n">
        <f aca="false">IF($C$144&lt;K153,K141,IF(K153&lt;0,O141,K153))</f>
        <v>6873.74099123806</v>
      </c>
      <c r="O141" s="140"/>
    </row>
    <row r="142" customFormat="false" ht="12.75" hidden="false" customHeight="false" outlineLevel="0" collapsed="false">
      <c r="A142" s="180"/>
      <c r="B142" s="180"/>
      <c r="C142" s="174" t="n">
        <f aca="false">O17</f>
        <v>0.47</v>
      </c>
      <c r="D142" s="175" t="n">
        <f aca="false">IF($C$144&lt;C154,"",IF(C154&lt;0,E142,C154))</f>
        <v>6480.48036415252</v>
      </c>
      <c r="E142" s="184" t="n">
        <f aca="false">IF($C$144&lt;D154,D142,IF(D154&lt;0,F142,D154))</f>
        <v>6522.34993532964</v>
      </c>
      <c r="F142" s="176" t="n">
        <f aca="false">IF($C$144&lt;E154,E142,IF(E154&lt;0,G142,E154))</f>
        <v>6647.95864886102</v>
      </c>
      <c r="G142" s="176" t="n">
        <f aca="false">IF($C$144&lt;F154,F142,IF(F154&lt;0,H142,F154))</f>
        <v>6857.30650474664</v>
      </c>
      <c r="H142" s="176" t="n">
        <f aca="false">IF($C$144&lt;G154,G142,IF(G154&lt;0,I142,G154))</f>
        <v>7150.39350298652</v>
      </c>
      <c r="I142" s="176" t="n">
        <f aca="false">IF($C$144&lt;H154,H142,IF(H154&lt;0,J142,H154))</f>
        <v>7527.21964358065</v>
      </c>
      <c r="J142" s="176" t="n">
        <f aca="false">IF($C$144&lt;I154,I142,IF(I154&lt;0,K142,I154))</f>
        <v>7987.78492652902</v>
      </c>
      <c r="K142" s="176" t="n">
        <f aca="false">IF($C$144&lt;J154,J142,IF(J154&lt;0,L142,J154))</f>
        <v>8532.08935183165</v>
      </c>
      <c r="L142" s="177" t="n">
        <f aca="false">IF($C$144&lt;K154,K142,IF(K154&lt;0,O142,K154))</f>
        <v>9160.13291948853</v>
      </c>
      <c r="O142" s="140"/>
    </row>
    <row r="143" customFormat="false" ht="12.75" hidden="false" customHeight="false" outlineLevel="0" collapsed="false">
      <c r="A143" s="180"/>
      <c r="B143" s="180"/>
      <c r="C143" s="174" t="n">
        <f aca="false">O16</f>
        <v>1.18</v>
      </c>
      <c r="D143" s="175" t="n">
        <f aca="false">IF($C$144&lt;C155,"",IF(C155&lt;0,E143,C155))</f>
        <v>11406.6079712081</v>
      </c>
      <c r="E143" s="184" t="n">
        <f aca="false">IF($C$144&lt;D155,D143,IF(D155&lt;0,F143,D155))</f>
        <v>11448.4775423852</v>
      </c>
      <c r="F143" s="176" t="n">
        <f aca="false">IF($C$144&lt;E155,E143,IF(E155&lt;0,G143,E155))</f>
        <v>11574.0862559166</v>
      </c>
      <c r="G143" s="176" t="n">
        <f aca="false">IF($C$144&lt;F155,F143,IF(F155&lt;0,H143,F155))</f>
        <v>11574.0862559166</v>
      </c>
      <c r="H143" s="176" t="n">
        <f aca="false">IF($C$144&lt;G155,G143,IF(G155&lt;0,I143,G155))</f>
        <v>11574.0862559166</v>
      </c>
      <c r="I143" s="176" t="n">
        <f aca="false">IF($C$144&lt;H155,H143,IF(H155&lt;0,J143,H155))</f>
        <v>11574.0862559166</v>
      </c>
      <c r="J143" s="176" t="n">
        <f aca="false">IF($C$144&lt;I155,I143,IF(I155&lt;0,K143,I155))</f>
        <v>11574.0862559166</v>
      </c>
      <c r="K143" s="176" t="n">
        <f aca="false">IF($C$144&lt;J155,J143,IF(J155&lt;0,L143,J155))</f>
        <v>11574.0862559166</v>
      </c>
      <c r="L143" s="177" t="n">
        <f aca="false">IF($C$144&lt;K155,K143,IF(K155&lt;0,O143,K155))</f>
        <v>11574.0862559166</v>
      </c>
      <c r="O143" s="140"/>
    </row>
    <row r="144" customFormat="false" ht="12.75" hidden="false" customHeight="false" outlineLevel="0" collapsed="false">
      <c r="A144" s="185" t="s">
        <v>76</v>
      </c>
      <c r="B144" s="185"/>
      <c r="C144" s="186" t="n">
        <f aca="false">D144*E144</f>
        <v>11641.3275784877</v>
      </c>
      <c r="D144" s="187" t="n">
        <f aca="false">P11</f>
        <v>1.02</v>
      </c>
      <c r="E144" s="188" t="n">
        <f aca="false">MAX(C98:M111)</f>
        <v>11413.0662534193</v>
      </c>
      <c r="F144" s="188"/>
      <c r="G144" s="188"/>
      <c r="H144" s="188"/>
      <c r="I144" s="189"/>
      <c r="J144" s="189"/>
      <c r="K144" s="189"/>
      <c r="L144" s="190"/>
      <c r="O144" s="140"/>
    </row>
    <row r="146" customFormat="false" ht="12.75" hidden="false" customHeight="true" outlineLevel="0" collapsed="false">
      <c r="A146" s="191" t="s">
        <v>77</v>
      </c>
      <c r="B146" s="191"/>
      <c r="C146" s="192" t="n">
        <f aca="false">1.293/2*(D$123/3.6)^2*$N$4*$L$4+$I$4*9.81*$G$4*COS(ATAN($C134))+$I$4*9.81*SIN(ATAN($C134))</f>
        <v>-956.606989849633</v>
      </c>
      <c r="D146" s="193" t="n">
        <f aca="false">1.293/2*(E$123/3.6)^2*$N$4*$L$4+$I$4*9.81*$G$4*COS(ATAN($C134))+$I$4*9.81*SIN(ATAN($C134))</f>
        <v>-914.737418672508</v>
      </c>
      <c r="E146" s="193" t="n">
        <f aca="false">1.293/2*(F$123/3.6)^2*$N$4*$L$4+$I$4*9.81*$G$4*COS(ATAN($C134))+$I$4*9.81*SIN(ATAN($C134))</f>
        <v>-789.128705141132</v>
      </c>
      <c r="F146" s="193" t="n">
        <f aca="false">1.293/2*(G$123/3.6)^2*$N$4*$L$4+$I$4*9.81*$G$4*COS(ATAN($C134))+$I$4*9.81*SIN(ATAN($C134))</f>
        <v>-579.780849255506</v>
      </c>
      <c r="G146" s="193" t="n">
        <f aca="false">1.293/2*(H$123/3.6)^2*$N$4*$L$4+$I$4*9.81*$G$4*COS(ATAN($C134))+$I$4*9.81*SIN(ATAN($C134))</f>
        <v>-286.69385101563</v>
      </c>
      <c r="H146" s="193" t="n">
        <f aca="false">1.293/2*(I$123/3.6)^2*$N$4*$L$4+$I$4*9.81*$G$4*COS(ATAN($C134))+$I$4*9.81*SIN(ATAN($C134))</f>
        <v>90.1322895784972</v>
      </c>
      <c r="I146" s="193" t="n">
        <f aca="false">1.293/2*(J$123/3.6)^2*$N$4*$L$4+$I$4*9.81*$G$4*COS(ATAN($C134))+$I$4*9.81*SIN(ATAN($C134))</f>
        <v>550.697572526874</v>
      </c>
      <c r="J146" s="193" t="n">
        <f aca="false">1.293/2*(K$123/3.6)^2*$N$4*$L$4+$I$4*9.81*$G$4*COS(ATAN($C134))+$I$4*9.81*SIN(ATAN($C134))</f>
        <v>1095.0019978295</v>
      </c>
      <c r="K146" s="194" t="n">
        <f aca="false">1.293/2*(L$123/3.6)^2*$N$4*$L$4+$I$4*9.81*$G$4*COS(ATAN($C134))+$I$4*9.81*SIN(ATAN($C134))</f>
        <v>1723.04556548638</v>
      </c>
    </row>
    <row r="147" customFormat="false" ht="12.75" hidden="false" customHeight="false" outlineLevel="0" collapsed="false">
      <c r="A147" s="191"/>
      <c r="B147" s="191"/>
      <c r="C147" s="195" t="n">
        <f aca="false">1.293/2*(D$123/3.6)^2*$N$4*$L$4+$I$4*9.81*$G$4*COS(ATAN($C135))+$I$4*9.81*SIN(ATAN($C135))</f>
        <v>-516.097031408331</v>
      </c>
      <c r="D147" s="196" t="n">
        <f aca="false">1.293/2*(E$123/3.6)^2*$N$4*$L$4+$I$4*9.81*$G$4*COS(ATAN($C135))+$I$4*9.81*SIN(ATAN($C135))</f>
        <v>-474.227460231205</v>
      </c>
      <c r="E147" s="196" t="n">
        <f aca="false">1.293/2*(F$123/3.6)^2*$N$4*$L$4+$I$4*9.81*$G$4*COS(ATAN($C135))+$I$4*9.81*SIN(ATAN($C135))</f>
        <v>-348.61874669983</v>
      </c>
      <c r="F147" s="196" t="n">
        <f aca="false">1.293/2*(G$123/3.6)^2*$N$4*$L$4+$I$4*9.81*$G$4*COS(ATAN($C135))+$I$4*9.81*SIN(ATAN($C135))</f>
        <v>-139.270890814204</v>
      </c>
      <c r="G147" s="196" t="n">
        <f aca="false">1.293/2*(H$123/3.6)^2*$N$4*$L$4+$I$4*9.81*$G$4*COS(ATAN($C135))+$I$4*9.81*SIN(ATAN($C135))</f>
        <v>153.816107425673</v>
      </c>
      <c r="H147" s="196" t="n">
        <f aca="false">1.293/2*(I$123/3.6)^2*$N$4*$L$4+$I$4*9.81*$G$4*COS(ATAN($C135))+$I$4*9.81*SIN(ATAN($C135))</f>
        <v>530.6422480198</v>
      </c>
      <c r="I147" s="196" t="n">
        <f aca="false">1.293/2*(J$123/3.6)^2*$N$4*$L$4+$I$4*9.81*$G$4*COS(ATAN($C135))+$I$4*9.81*SIN(ATAN($C135))</f>
        <v>991.207530968177</v>
      </c>
      <c r="J147" s="196" t="n">
        <f aca="false">1.293/2*(K$123/3.6)^2*$N$4*$L$4+$I$4*9.81*$G$4*COS(ATAN($C135))+$I$4*9.81*SIN(ATAN($C135))</f>
        <v>1535.51195627081</v>
      </c>
      <c r="K147" s="197" t="n">
        <f aca="false">1.293/2*(L$123/3.6)^2*$N$4*$L$4+$I$4*9.81*$G$4*COS(ATAN($C135))+$I$4*9.81*SIN(ATAN($C135))</f>
        <v>2163.55552392768</v>
      </c>
    </row>
    <row r="148" customFormat="false" ht="12.75" hidden="false" customHeight="false" outlineLevel="0" collapsed="false">
      <c r="A148" s="191"/>
      <c r="B148" s="191"/>
      <c r="C148" s="195" t="n">
        <f aca="false">1.293/2*(D$123/3.6)^2*$N$4*$L$4+$I$4*9.81*$G$4*COS(ATAN($C136))+$I$4*9.81*SIN(ATAN($C136))</f>
        <v>221.46075</v>
      </c>
      <c r="D148" s="196" t="n">
        <f aca="false">1.293/2*(E$123/3.6)^2*$N$4*$L$4+$I$4*9.81*$G$4*COS(ATAN($C136))+$I$4*9.81*SIN(ATAN($C136))</f>
        <v>263.330321177125</v>
      </c>
      <c r="E148" s="196" t="n">
        <f aca="false">1.293/2*(F$123/3.6)^2*$N$4*$L$4+$I$4*9.81*$G$4*COS(ATAN($C136))+$I$4*9.81*SIN(ATAN($C136))</f>
        <v>388.939034708501</v>
      </c>
      <c r="F148" s="196" t="n">
        <f aca="false">1.293/2*(G$123/3.6)^2*$N$4*$L$4+$I$4*9.81*$G$4*COS(ATAN($C136))+$I$4*9.81*SIN(ATAN($C136))</f>
        <v>598.286890594127</v>
      </c>
      <c r="G148" s="196" t="n">
        <f aca="false">1.293/2*(H$123/3.6)^2*$N$4*$L$4+$I$4*9.81*$G$4*COS(ATAN($C136))+$I$4*9.81*SIN(ATAN($C136))</f>
        <v>891.373888834003</v>
      </c>
      <c r="H148" s="196" t="n">
        <f aca="false">1.293/2*(I$123/3.6)^2*$N$4*$L$4+$I$4*9.81*$G$4*COS(ATAN($C136))+$I$4*9.81*SIN(ATAN($C136))</f>
        <v>1268.20002942813</v>
      </c>
      <c r="I148" s="196" t="n">
        <f aca="false">1.293/2*(J$123/3.6)^2*$N$4*$L$4+$I$4*9.81*$G$4*COS(ATAN($C136))+$I$4*9.81*SIN(ATAN($C136))</f>
        <v>1728.76531237651</v>
      </c>
      <c r="J148" s="196" t="n">
        <f aca="false">1.293/2*(K$123/3.6)^2*$N$4*$L$4+$I$4*9.81*$G$4*COS(ATAN($C136))+$I$4*9.81*SIN(ATAN($C136))</f>
        <v>2273.06973767914</v>
      </c>
      <c r="K148" s="197" t="n">
        <f aca="false">1.293/2*(L$123/3.6)^2*$N$4*$L$4+$I$4*9.81*$G$4*COS(ATAN($C136))+$I$4*9.81*SIN(ATAN($C136))</f>
        <v>2901.11330533601</v>
      </c>
    </row>
    <row r="149" customFormat="false" ht="12.75" hidden="false" customHeight="false" outlineLevel="0" collapsed="false">
      <c r="A149" s="191"/>
      <c r="B149" s="191"/>
      <c r="C149" s="195" t="n">
        <f aca="false">1.293/2*(D$123/3.6)^2*$N$4*$L$4+$I$4*9.81*$G$4*COS(ATAN($C137))+$I$4*9.81*SIN(ATAN($C137))</f>
        <v>958.465915472614</v>
      </c>
      <c r="D149" s="196" t="n">
        <f aca="false">1.293/2*(E$123/3.6)^2*$N$4*$L$4+$I$4*9.81*$G$4*COS(ATAN($C137))+$I$4*9.81*SIN(ATAN($C137))</f>
        <v>1000.33548664974</v>
      </c>
      <c r="E149" s="196" t="n">
        <f aca="false">1.293/2*(F$123/3.6)^2*$N$4*$L$4+$I$4*9.81*$G$4*COS(ATAN($C137))+$I$4*9.81*SIN(ATAN($C137))</f>
        <v>1125.94420018111</v>
      </c>
      <c r="F149" s="196" t="n">
        <f aca="false">1.293/2*(G$123/3.6)^2*$N$4*$L$4+$I$4*9.81*$G$4*COS(ATAN($C137))+$I$4*9.81*SIN(ATAN($C137))</f>
        <v>1335.29205606674</v>
      </c>
      <c r="G149" s="196" t="n">
        <f aca="false">1.293/2*(H$123/3.6)^2*$N$4*$L$4+$I$4*9.81*$G$4*COS(ATAN($C137))+$I$4*9.81*SIN(ATAN($C137))</f>
        <v>1628.37905430662</v>
      </c>
      <c r="H149" s="196" t="n">
        <f aca="false">1.293/2*(I$123/3.6)^2*$N$4*$L$4+$I$4*9.81*$G$4*COS(ATAN($C137))+$I$4*9.81*SIN(ATAN($C137))</f>
        <v>2005.20519490074</v>
      </c>
      <c r="I149" s="196" t="n">
        <f aca="false">1.293/2*(J$123/3.6)^2*$N$4*$L$4+$I$4*9.81*$G$4*COS(ATAN($C137))+$I$4*9.81*SIN(ATAN($C137))</f>
        <v>2465.77047784912</v>
      </c>
      <c r="J149" s="196" t="n">
        <f aca="false">1.293/2*(K$123/3.6)^2*$N$4*$L$4+$I$4*9.81*$G$4*COS(ATAN($C137))+$I$4*9.81*SIN(ATAN($C137))</f>
        <v>3010.07490315175</v>
      </c>
      <c r="K149" s="197" t="n">
        <f aca="false">1.293/2*(L$123/3.6)^2*$N$4*$L$4+$I$4*9.81*$G$4*COS(ATAN($C137))+$I$4*9.81*SIN(ATAN($C137))</f>
        <v>3638.11847080863</v>
      </c>
    </row>
    <row r="150" customFormat="false" ht="12.75" hidden="false" customHeight="false" outlineLevel="0" collapsed="false">
      <c r="A150" s="191"/>
      <c r="B150" s="191"/>
      <c r="C150" s="195" t="n">
        <f aca="false">1.293/2*(D$123/3.6)^2*$N$4*$L$4+$I$4*9.81*$G$4*COS(ATAN($C138))+$I$4*9.81*SIN(ATAN($C138))</f>
        <v>1689.43956523378</v>
      </c>
      <c r="D150" s="196" t="n">
        <f aca="false">1.293/2*(E$123/3.6)^2*$N$4*$L$4+$I$4*9.81*$G$4*COS(ATAN($C138))+$I$4*9.81*SIN(ATAN($C138))</f>
        <v>1731.3091364109</v>
      </c>
      <c r="E150" s="196" t="n">
        <f aca="false">1.293/2*(F$123/3.6)^2*$N$4*$L$4+$I$4*9.81*$G$4*COS(ATAN($C138))+$I$4*9.81*SIN(ATAN($C138))</f>
        <v>1856.91784994228</v>
      </c>
      <c r="F150" s="196" t="n">
        <f aca="false">1.293/2*(G$123/3.6)^2*$N$4*$L$4+$I$4*9.81*$G$4*COS(ATAN($C138))+$I$4*9.81*SIN(ATAN($C138))</f>
        <v>2066.2657058279</v>
      </c>
      <c r="G150" s="196" t="n">
        <f aca="false">1.293/2*(H$123/3.6)^2*$N$4*$L$4+$I$4*9.81*$G$4*COS(ATAN($C138))+$I$4*9.81*SIN(ATAN($C138))</f>
        <v>2359.35270406778</v>
      </c>
      <c r="H150" s="196" t="n">
        <f aca="false">1.293/2*(I$123/3.6)^2*$N$4*$L$4+$I$4*9.81*$G$4*COS(ATAN($C138))+$I$4*9.81*SIN(ATAN($C138))</f>
        <v>2736.17884466191</v>
      </c>
      <c r="I150" s="196" t="n">
        <f aca="false">1.293/2*(J$123/3.6)^2*$N$4*$L$4+$I$4*9.81*$G$4*COS(ATAN($C138))+$I$4*9.81*SIN(ATAN($C138))</f>
        <v>3196.74412761028</v>
      </c>
      <c r="J150" s="196" t="n">
        <f aca="false">1.293/2*(K$123/3.6)^2*$N$4*$L$4+$I$4*9.81*$G$4*COS(ATAN($C138))+$I$4*9.81*SIN(ATAN($C138))</f>
        <v>3741.04855291291</v>
      </c>
      <c r="K150" s="197" t="n">
        <f aca="false">1.293/2*(L$123/3.6)^2*$N$4*$L$4+$I$4*9.81*$G$4*COS(ATAN($C138))+$I$4*9.81*SIN(ATAN($C138))</f>
        <v>4369.09212056979</v>
      </c>
    </row>
    <row r="151" customFormat="false" ht="12.75" hidden="false" customHeight="false" outlineLevel="0" collapsed="false">
      <c r="A151" s="191"/>
      <c r="B151" s="191"/>
      <c r="C151" s="195" t="n">
        <f aca="false">1.293/2*(D$123/3.6)^2*$N$4*$L$4+$I$4*9.81*$G$4*COS(ATAN($C139))+$I$4*9.81*SIN(ATAN($C139))</f>
        <v>2122.92370199928</v>
      </c>
      <c r="D151" s="196" t="n">
        <f aca="false">1.293/2*(E$123/3.6)^2*$N$4*$L$4+$I$4*9.81*$G$4*COS(ATAN($C139))+$I$4*9.81*SIN(ATAN($C139))</f>
        <v>2164.79327317641</v>
      </c>
      <c r="E151" s="196" t="n">
        <f aca="false">1.293/2*(F$123/3.6)^2*$N$4*$L$4+$I$4*9.81*$G$4*COS(ATAN($C139))+$I$4*9.81*SIN(ATAN($C139))</f>
        <v>2290.40198670778</v>
      </c>
      <c r="F151" s="196" t="n">
        <f aca="false">1.293/2*(G$123/3.6)^2*$N$4*$L$4+$I$4*9.81*$G$4*COS(ATAN($C139))+$I$4*9.81*SIN(ATAN($C139))</f>
        <v>2499.74984259341</v>
      </c>
      <c r="G151" s="196" t="n">
        <f aca="false">1.293/2*(H$123/3.6)^2*$N$4*$L$4+$I$4*9.81*$G$4*COS(ATAN($C139))+$I$4*9.81*SIN(ATAN($C139))</f>
        <v>2792.83684083329</v>
      </c>
      <c r="H151" s="196" t="n">
        <f aca="false">1.293/2*(I$123/3.6)^2*$N$4*$L$4+$I$4*9.81*$G$4*COS(ATAN($C139))+$I$4*9.81*SIN(ATAN($C139))</f>
        <v>3169.66298142741</v>
      </c>
      <c r="I151" s="196" t="n">
        <f aca="false">1.293/2*(J$123/3.6)^2*$N$4*$L$4+$I$4*9.81*$G$4*COS(ATAN($C139))+$I$4*9.81*SIN(ATAN($C139))</f>
        <v>3630.22826437579</v>
      </c>
      <c r="J151" s="196" t="n">
        <f aca="false">1.293/2*(K$123/3.6)^2*$N$4*$L$4+$I$4*9.81*$G$4*COS(ATAN($C139))+$I$4*9.81*SIN(ATAN($C139))</f>
        <v>4174.53268967842</v>
      </c>
      <c r="K151" s="197" t="n">
        <f aca="false">1.293/2*(L$123/3.6)^2*$N$4*$L$4+$I$4*9.81*$G$4*COS(ATAN($C139))+$I$4*9.81*SIN(ATAN($C139))</f>
        <v>4802.5762573353</v>
      </c>
    </row>
    <row r="152" customFormat="false" ht="12.75" hidden="false" customHeight="false" outlineLevel="0" collapsed="false">
      <c r="A152" s="191"/>
      <c r="B152" s="191"/>
      <c r="C152" s="195" t="n">
        <f aca="false">1.293/2*(D$123/3.6)^2*$N$4*$L$4+$I$4*9.81*$G$4*COS(ATAN($C140))+$I$4*9.81*SIN(ATAN($C140))</f>
        <v>2833.4537018412</v>
      </c>
      <c r="D152" s="196" t="n">
        <f aca="false">1.293/2*(E$123/3.6)^2*$N$4*$L$4+$I$4*9.81*$G$4*COS(ATAN($C140))+$I$4*9.81*SIN(ATAN($C140))</f>
        <v>2875.32327301832</v>
      </c>
      <c r="E152" s="196" t="n">
        <f aca="false">1.293/2*(F$123/3.6)^2*$N$4*$L$4+$I$4*9.81*$G$4*COS(ATAN($C140))+$I$4*9.81*SIN(ATAN($C140))</f>
        <v>3000.9319865497</v>
      </c>
      <c r="F152" s="196" t="n">
        <f aca="false">1.293/2*(G$123/3.6)^2*$N$4*$L$4+$I$4*9.81*$G$4*COS(ATAN($C140))+$I$4*9.81*SIN(ATAN($C140))</f>
        <v>3210.27984243533</v>
      </c>
      <c r="G152" s="196" t="n">
        <f aca="false">1.293/2*(H$123/3.6)^2*$N$4*$L$4+$I$4*9.81*$G$4*COS(ATAN($C140))+$I$4*9.81*SIN(ATAN($C140))</f>
        <v>3503.3668406752</v>
      </c>
      <c r="H152" s="196" t="n">
        <f aca="false">1.293/2*(I$123/3.6)^2*$N$4*$L$4+$I$4*9.81*$G$4*COS(ATAN($C140))+$I$4*9.81*SIN(ATAN($C140))</f>
        <v>3880.19298126933</v>
      </c>
      <c r="I152" s="196" t="n">
        <f aca="false">1.293/2*(J$123/3.6)^2*$N$4*$L$4+$I$4*9.81*$G$4*COS(ATAN($C140))+$I$4*9.81*SIN(ATAN($C140))</f>
        <v>4340.75826421771</v>
      </c>
      <c r="J152" s="196" t="n">
        <f aca="false">1.293/2*(K$123/3.6)^2*$N$4*$L$4+$I$4*9.81*$G$4*COS(ATAN($C140))+$I$4*9.81*SIN(ATAN($C140))</f>
        <v>4885.06268952033</v>
      </c>
      <c r="K152" s="197" t="n">
        <f aca="false">1.293/2*(L$123/3.6)^2*$N$4*$L$4+$I$4*9.81*$G$4*COS(ATAN($C140))+$I$4*9.81*SIN(ATAN($C140))</f>
        <v>5513.10625717721</v>
      </c>
    </row>
    <row r="153" customFormat="false" ht="12.75" hidden="false" customHeight="false" outlineLevel="0" collapsed="false">
      <c r="A153" s="191"/>
      <c r="B153" s="191"/>
      <c r="C153" s="195" t="n">
        <f aca="false">1.293/2*(D$123/3.6)^2*$N$4*$L$4+$I$4*9.81*$G$4*COS(ATAN($C141))+$I$4*9.81*SIN(ATAN($C141))</f>
        <v>4194.08843590204</v>
      </c>
      <c r="D153" s="196" t="n">
        <f aca="false">1.293/2*(E$123/3.6)^2*$N$4*$L$4+$I$4*9.81*$G$4*COS(ATAN($C141))+$I$4*9.81*SIN(ATAN($C141))</f>
        <v>4235.95800707917</v>
      </c>
      <c r="E153" s="196" t="n">
        <f aca="false">1.293/2*(F$123/3.6)^2*$N$4*$L$4+$I$4*9.81*$G$4*COS(ATAN($C141))+$I$4*9.81*SIN(ATAN($C141))</f>
        <v>4361.56672061054</v>
      </c>
      <c r="F153" s="196" t="n">
        <f aca="false">1.293/2*(G$123/3.6)^2*$N$4*$L$4+$I$4*9.81*$G$4*COS(ATAN($C141))+$I$4*9.81*SIN(ATAN($C141))</f>
        <v>4570.91457649617</v>
      </c>
      <c r="G153" s="196" t="n">
        <f aca="false">1.293/2*(H$123/3.6)^2*$N$4*$L$4+$I$4*9.81*$G$4*COS(ATAN($C141))+$I$4*9.81*SIN(ATAN($C141))</f>
        <v>4864.00157473605</v>
      </c>
      <c r="H153" s="196" t="n">
        <f aca="false">1.293/2*(I$123/3.6)^2*$N$4*$L$4+$I$4*9.81*$G$4*COS(ATAN($C141))+$I$4*9.81*SIN(ATAN($C141))</f>
        <v>5240.82771533017</v>
      </c>
      <c r="I153" s="196" t="n">
        <f aca="false">1.293/2*(J$123/3.6)^2*$N$4*$L$4+$I$4*9.81*$G$4*COS(ATAN($C141))+$I$4*9.81*SIN(ATAN($C141))</f>
        <v>5701.39299827855</v>
      </c>
      <c r="J153" s="196" t="n">
        <f aca="false">1.293/2*(K$123/3.6)^2*$N$4*$L$4+$I$4*9.81*$G$4*COS(ATAN($C141))+$I$4*9.81*SIN(ATAN($C141))</f>
        <v>6245.69742358118</v>
      </c>
      <c r="K153" s="197" t="n">
        <f aca="false">1.293/2*(L$123/3.6)^2*$N$4*$L$4+$I$4*9.81*$G$4*COS(ATAN($C141))+$I$4*9.81*SIN(ATAN($C141))</f>
        <v>6873.74099123806</v>
      </c>
    </row>
    <row r="154" customFormat="false" ht="12.75" hidden="false" customHeight="false" outlineLevel="0" collapsed="false">
      <c r="A154" s="191"/>
      <c r="B154" s="191"/>
      <c r="C154" s="195" t="n">
        <f aca="false">1.293/2*(D$123/3.6)^2*$N$4*$L$4+$I$4*9.81*$G$4*COS(ATAN($C142))+$I$4*9.81*SIN(ATAN($C142))</f>
        <v>6480.48036415252</v>
      </c>
      <c r="D154" s="196" t="n">
        <f aca="false">1.293/2*(E$123/3.6)^2*$N$4*$L$4+$I$4*9.81*$G$4*COS(ATAN($C142))+$I$4*9.81*SIN(ATAN($C142))</f>
        <v>6522.34993532964</v>
      </c>
      <c r="E154" s="196" t="n">
        <f aca="false">1.293/2*(F$123/3.6)^2*$N$4*$L$4+$I$4*9.81*$G$4*COS(ATAN($C142))+$I$4*9.81*SIN(ATAN($C142))</f>
        <v>6647.95864886102</v>
      </c>
      <c r="F154" s="196" t="n">
        <f aca="false">1.293/2*(G$123/3.6)^2*$N$4*$L$4+$I$4*9.81*$G$4*COS(ATAN($C142))+$I$4*9.81*SIN(ATAN($C142))</f>
        <v>6857.30650474664</v>
      </c>
      <c r="G154" s="196" t="n">
        <f aca="false">1.293/2*(H$123/3.6)^2*$N$4*$L$4+$I$4*9.81*$G$4*COS(ATAN($C142))+$I$4*9.81*SIN(ATAN($C142))</f>
        <v>7150.39350298652</v>
      </c>
      <c r="H154" s="196" t="n">
        <f aca="false">1.293/2*(I$123/3.6)^2*$N$4*$L$4+$I$4*9.81*$G$4*COS(ATAN($C142))+$I$4*9.81*SIN(ATAN($C142))</f>
        <v>7527.21964358065</v>
      </c>
      <c r="I154" s="196" t="n">
        <f aca="false">1.293/2*(J$123/3.6)^2*$N$4*$L$4+$I$4*9.81*$G$4*COS(ATAN($C142))+$I$4*9.81*SIN(ATAN($C142))</f>
        <v>7987.78492652902</v>
      </c>
      <c r="J154" s="196" t="n">
        <f aca="false">1.293/2*(K$123/3.6)^2*$N$4*$L$4+$I$4*9.81*$G$4*COS(ATAN($C142))+$I$4*9.81*SIN(ATAN($C142))</f>
        <v>8532.08935183165</v>
      </c>
      <c r="K154" s="197" t="n">
        <f aca="false">1.293/2*(L$123/3.6)^2*$N$4*$L$4+$I$4*9.81*$G$4*COS(ATAN($C142))+$I$4*9.81*SIN(ATAN($C142))</f>
        <v>9160.13291948853</v>
      </c>
    </row>
    <row r="155" customFormat="false" ht="12.75" hidden="false" customHeight="false" outlineLevel="0" collapsed="false">
      <c r="A155" s="191"/>
      <c r="B155" s="191"/>
      <c r="C155" s="198" t="n">
        <f aca="false">1.293/2*(D$123/3.6)^2*$N$4*$L$4+$I$4*9.81*$G$4*COS(ATAN($C143))+$I$4*9.81*SIN(ATAN($C143))</f>
        <v>11406.6079712081</v>
      </c>
      <c r="D155" s="199" t="n">
        <f aca="false">1.293/2*(E$123/3.6)^2*$N$4*$L$4+$I$4*9.81*$G$4*COS(ATAN($C143))+$I$4*9.81*SIN(ATAN($C143))</f>
        <v>11448.4775423852</v>
      </c>
      <c r="E155" s="199" t="n">
        <f aca="false">1.293/2*(F$123/3.6)^2*$N$4*$L$4+$I$4*9.81*$G$4*COS(ATAN($C143))+$I$4*9.81*SIN(ATAN($C143))</f>
        <v>11574.0862559166</v>
      </c>
      <c r="F155" s="199" t="n">
        <f aca="false">1.293/2*(G$123/3.6)^2*$N$4*$L$4+$I$4*9.81*$G$4*COS(ATAN($C143))+$I$4*9.81*SIN(ATAN($C143))</f>
        <v>11783.4341118022</v>
      </c>
      <c r="G155" s="199" t="n">
        <f aca="false">1.293/2*(H$123/3.6)^2*$N$4*$L$4+$I$4*9.81*$G$4*COS(ATAN($C143))+$I$4*9.81*SIN(ATAN($C143))</f>
        <v>12076.5211100421</v>
      </c>
      <c r="H155" s="199" t="n">
        <f aca="false">1.293/2*(I$123/3.6)^2*$N$4*$L$4+$I$4*9.81*$G$4*COS(ATAN($C143))+$I$4*9.81*SIN(ATAN($C143))</f>
        <v>12453.3472506362</v>
      </c>
      <c r="I155" s="199" t="n">
        <f aca="false">1.293/2*(J$123/3.6)^2*$N$4*$L$4+$I$4*9.81*$G$4*COS(ATAN($C143))+$I$4*9.81*SIN(ATAN($C143))</f>
        <v>12913.9125335846</v>
      </c>
      <c r="J155" s="199" t="n">
        <f aca="false">1.293/2*(K$123/3.6)^2*$N$4*$L$4+$I$4*9.81*$G$4*COS(ATAN($C143))+$I$4*9.81*SIN(ATAN($C143))</f>
        <v>13458.2169588872</v>
      </c>
      <c r="K155" s="200" t="n">
        <f aca="false">1.293/2*(L$123/3.6)^2*$N$4*$L$4+$I$4*9.81*$G$4*COS(ATAN($C143))+$I$4*9.81*SIN(ATAN($C143))</f>
        <v>14086.2605265441</v>
      </c>
    </row>
    <row r="158" customFormat="false" ht="12.75" hidden="false" customHeight="false" outlineLevel="0" collapsed="false">
      <c r="A158" s="201" t="s">
        <v>78</v>
      </c>
      <c r="B158" s="144" t="n">
        <f aca="false">'Leistung u. Drehmoment'!C5</f>
        <v>11</v>
      </c>
      <c r="C158" s="144" t="n">
        <f aca="false">'Leistung u. Drehmoment'!D5</f>
        <v>21</v>
      </c>
      <c r="D158" s="144" t="n">
        <f aca="false">'Leistung u. Drehmoment'!E5</f>
        <v>54</v>
      </c>
      <c r="E158" s="144" t="n">
        <f aca="false">'Leistung u. Drehmoment'!F5</f>
        <v>92</v>
      </c>
      <c r="F158" s="144" t="n">
        <f aca="false">'Leistung u. Drehmoment'!G5</f>
        <v>109.947643979058</v>
      </c>
      <c r="G158" s="144" t="n">
        <f aca="false">'Leistung u. Drehmoment'!H5</f>
        <v>125.5</v>
      </c>
      <c r="H158" s="144" t="n">
        <f aca="false">'Leistung u. Drehmoment'!I5</f>
        <v>155</v>
      </c>
      <c r="I158" s="144" t="n">
        <f aca="false">'Leistung u. Drehmoment'!J5</f>
        <v>170</v>
      </c>
      <c r="J158" s="144" t="n">
        <f aca="false">'Leistung u. Drehmoment'!K5</f>
        <v>165</v>
      </c>
      <c r="K158" s="144" t="n">
        <f aca="false">'Leistung u. Drehmoment'!L5</f>
        <v>165</v>
      </c>
      <c r="L158" s="145" t="n">
        <f aca="false">MAX(B158:K158)</f>
        <v>170</v>
      </c>
    </row>
    <row r="159" customFormat="false" ht="12.75" hidden="false" customHeight="false" outlineLevel="0" collapsed="false">
      <c r="A159" s="202" t="s">
        <v>79</v>
      </c>
      <c r="B159" s="203" t="n">
        <f aca="false">'Leistung u. Drehmoment'!C4</f>
        <v>161.615384615385</v>
      </c>
      <c r="C159" s="203" t="n">
        <f aca="false">'Leistung u. Drehmoment'!D4</f>
        <v>200.55</v>
      </c>
      <c r="D159" s="203" t="n">
        <f aca="false">'Leistung u. Drehmoment'!E4</f>
        <v>257.85</v>
      </c>
      <c r="E159" s="203" t="n">
        <f aca="false">'Leistung u. Drehmoment'!F4</f>
        <v>292.866666666667</v>
      </c>
      <c r="F159" s="203" t="n">
        <f aca="false">'Leistung u. Drehmoment'!G4</f>
        <v>300</v>
      </c>
      <c r="G159" s="203" t="n">
        <f aca="false">'Leistung u. Drehmoment'!H4</f>
        <v>299.63125</v>
      </c>
      <c r="H159" s="203" t="n">
        <f aca="false">'Leistung u. Drehmoment'!I4</f>
        <v>296.05</v>
      </c>
      <c r="I159" s="203" t="n">
        <f aca="false">'Leistung u. Drehmoment'!J4</f>
        <v>275.169491525424</v>
      </c>
      <c r="J159" s="203" t="n">
        <f aca="false">'Leistung u. Drehmoment'!K4</f>
        <v>242.423076923077</v>
      </c>
      <c r="K159" s="203" t="n">
        <f aca="false">'Leistung u. Drehmoment'!L4</f>
        <v>242.423076923077</v>
      </c>
      <c r="L159" s="204" t="n">
        <f aca="false">HLOOKUP(L158,B158:K160,2,FALSE())</f>
        <v>275.169491525424</v>
      </c>
    </row>
    <row r="160" customFormat="false" ht="12.75" hidden="false" customHeight="false" outlineLevel="0" collapsed="false">
      <c r="A160" s="205" t="s">
        <v>80</v>
      </c>
      <c r="B160" s="199" t="n">
        <f aca="false">'Leistung u. Drehmoment'!C1</f>
        <v>650</v>
      </c>
      <c r="C160" s="199" t="n">
        <f aca="false">'Leistung u. Drehmoment'!D1</f>
        <v>1000</v>
      </c>
      <c r="D160" s="199" t="n">
        <f aca="false">'Leistung u. Drehmoment'!E1</f>
        <v>2000</v>
      </c>
      <c r="E160" s="199" t="n">
        <f aca="false">'Leistung u. Drehmoment'!F1</f>
        <v>3000</v>
      </c>
      <c r="F160" s="199" t="n">
        <f aca="false">'Leistung u. Drehmoment'!G1</f>
        <v>3500</v>
      </c>
      <c r="G160" s="199" t="n">
        <f aca="false">'Leistung u. Drehmoment'!H1</f>
        <v>4000</v>
      </c>
      <c r="H160" s="199" t="n">
        <f aca="false">'Leistung u. Drehmoment'!I1</f>
        <v>5000</v>
      </c>
      <c r="I160" s="199" t="n">
        <f aca="false">'Leistung u. Drehmoment'!J1</f>
        <v>5900</v>
      </c>
      <c r="J160" s="199" t="n">
        <f aca="false">'Leistung u. Drehmoment'!K1</f>
        <v>6500</v>
      </c>
      <c r="K160" s="199" t="n">
        <f aca="false">'Leistung u. Drehmoment'!L1</f>
        <v>0</v>
      </c>
      <c r="L160" s="206" t="n">
        <f aca="false">HLOOKUP(L158,B158:K160,3,FALSE())</f>
        <v>5900</v>
      </c>
    </row>
    <row r="162" customFormat="false" ht="12.75" hidden="false" customHeight="false" outlineLevel="0" collapsed="false">
      <c r="A162" s="207" t="s">
        <v>81</v>
      </c>
      <c r="B162" s="144" t="n">
        <f aca="false">MIN(M114:M120)/O11</f>
        <v>51.613212469506</v>
      </c>
      <c r="C162" s="144" t="n">
        <f aca="false">B162+($K162-$B162)/9</f>
        <v>79.6294039439666</v>
      </c>
      <c r="D162" s="144" t="n">
        <f aca="false">C162+($K162-$B162)/9</f>
        <v>107.645595418427</v>
      </c>
      <c r="E162" s="144" t="n">
        <f aca="false">D162+($K162-$B162)/9</f>
        <v>135.661786892888</v>
      </c>
      <c r="F162" s="144" t="n">
        <f aca="false">E162+($K162-$B162)/9</f>
        <v>163.677978367348</v>
      </c>
      <c r="G162" s="144" t="n">
        <f aca="false">F162+($K162-$B162)/9</f>
        <v>191.694169841809</v>
      </c>
      <c r="H162" s="144" t="n">
        <f aca="false">G162+($K162-$B162)/9</f>
        <v>219.71036131627</v>
      </c>
      <c r="I162" s="144" t="n">
        <f aca="false">H162+($K162-$B162)/9</f>
        <v>247.72655279073</v>
      </c>
      <c r="J162" s="144" t="n">
        <f aca="false">I162+($K162-$B162)/9</f>
        <v>275.742744265191</v>
      </c>
      <c r="K162" s="145" t="n">
        <f aca="false">MAX(M114:M120)</f>
        <v>303.758935739652</v>
      </c>
    </row>
    <row r="163" customFormat="false" ht="12.75" hidden="false" customHeight="false" outlineLevel="0" collapsed="false">
      <c r="A163" s="208" t="s">
        <v>82</v>
      </c>
      <c r="B163" s="203" t="n">
        <f aca="false">3600*$L$158/B162*$B$164</f>
        <v>11039.2663571684</v>
      </c>
      <c r="C163" s="203" t="n">
        <f aca="false">3600*$L$158/C162*$B$164</f>
        <v>7155.29655855437</v>
      </c>
      <c r="D163" s="203" t="n">
        <f aca="false">3600*$L$158/D162*$B$164</f>
        <v>5293.03589046305</v>
      </c>
      <c r="E163" s="203" t="n">
        <f aca="false">3600*$L$158/E162*$B$164</f>
        <v>4199.94467896745</v>
      </c>
      <c r="F163" s="203" t="n">
        <f aca="false">3600*$L$158/F162*$B$164</f>
        <v>3481.0547251582</v>
      </c>
      <c r="G163" s="203" t="n">
        <f aca="false">3600*$L$158/G162*$B$164</f>
        <v>2972.29696902201</v>
      </c>
      <c r="H163" s="203" t="n">
        <f aca="false">3600*$L$158/H162*$B$164</f>
        <v>2593.28689182674</v>
      </c>
      <c r="I163" s="203" t="n">
        <f aca="false">3600*$L$158/I162*$B$164</f>
        <v>2300.00374841255</v>
      </c>
      <c r="J163" s="203" t="n">
        <f aca="false">3600*$L$158/J162*$B$164</f>
        <v>2066.31728975625</v>
      </c>
      <c r="K163" s="204" t="n">
        <f aca="false">3600*$L$158/K162*$B$164</f>
        <v>1875.73741201261</v>
      </c>
    </row>
    <row r="164" customFormat="false" ht="12.75" hidden="false" customHeight="false" outlineLevel="0" collapsed="false">
      <c r="A164" s="209" t="s">
        <v>83</v>
      </c>
      <c r="B164" s="210" t="n">
        <f aca="false">C8*E8*MAX(F8:L8)</f>
        <v>0.931</v>
      </c>
      <c r="C164" s="210"/>
      <c r="D164" s="210"/>
      <c r="E164" s="210"/>
      <c r="F164" s="210"/>
      <c r="G164" s="210"/>
      <c r="H164" s="210"/>
      <c r="I164" s="210"/>
      <c r="J164" s="210"/>
      <c r="K164" s="206"/>
    </row>
  </sheetData>
  <mergeCells count="65">
    <mergeCell ref="A1:N1"/>
    <mergeCell ref="A2:H2"/>
    <mergeCell ref="I2:N2"/>
    <mergeCell ref="D3:E3"/>
    <mergeCell ref="G3:H3"/>
    <mergeCell ref="L3:M3"/>
    <mergeCell ref="D4:E4"/>
    <mergeCell ref="G4:H4"/>
    <mergeCell ref="L4:M4"/>
    <mergeCell ref="A6:B7"/>
    <mergeCell ref="M6:N7"/>
    <mergeCell ref="A8:B8"/>
    <mergeCell ref="C8:D8"/>
    <mergeCell ref="M8:N8"/>
    <mergeCell ref="O14:P14"/>
    <mergeCell ref="O15:P15"/>
    <mergeCell ref="O16:P16"/>
    <mergeCell ref="O17:P17"/>
    <mergeCell ref="O18:P18"/>
    <mergeCell ref="O19:P19"/>
    <mergeCell ref="O20:P20"/>
    <mergeCell ref="O21:P21"/>
    <mergeCell ref="O22:P22"/>
    <mergeCell ref="O23:P23"/>
    <mergeCell ref="O24:P24"/>
    <mergeCell ref="O25:P25"/>
    <mergeCell ref="C67:E67"/>
    <mergeCell ref="C68:E68"/>
    <mergeCell ref="C69:E69"/>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A98:B98"/>
    <mergeCell ref="A99:B99"/>
    <mergeCell ref="A100:B100"/>
    <mergeCell ref="A101:B101"/>
    <mergeCell ref="A102:B102"/>
    <mergeCell ref="A103:B103"/>
    <mergeCell ref="A104:B104"/>
    <mergeCell ref="A105:B105"/>
    <mergeCell ref="A106:B106"/>
    <mergeCell ref="A107:B107"/>
    <mergeCell ref="A108:B108"/>
    <mergeCell ref="A109:B109"/>
    <mergeCell ref="A110:B110"/>
    <mergeCell ref="A111:B111"/>
    <mergeCell ref="F113:G113"/>
    <mergeCell ref="A123:B133"/>
    <mergeCell ref="A134:B143"/>
    <mergeCell ref="A144:B144"/>
    <mergeCell ref="A146:B155"/>
  </mergeCells>
  <dataValidations count="1">
    <dataValidation allowBlank="true" error="Hier werden alle Werte automatisch berechnet." errorStyle="stop" errorTitle="Der größte aller Rechner:" operator="equal" showDropDown="false" showErrorMessage="true" showInputMessage="false" sqref="A98:M111 A112:O112 O113:O144 A121:E144 H121:L121 F122:L144 A145:O145 A146 C146:K155 O146:O155" type="textLength">
      <formula1>0</formula1>
      <formula2>0</formula2>
    </dataValidation>
  </dataValidations>
  <printOptions headings="false" gridLines="false" gridLinesSet="true" horizontalCentered="true" verticalCentered="true"/>
  <pageMargins left="0.590277777777778" right="0.236111111111111" top="0.354166666666667" bottom="0.35416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5</TotalTime>
  <Application>LibreOffice/24.8.4.2$Windows_X86_64 LibreOffice_project/bb3cfa12c7b1bf994ecc5649a80400d06cd71002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2001-04-29T19:08:53Z</dcterms:created>
  <dc:creator>Christian Mintel (mintel@online.de)</dc:creator>
  <dc:description>siehe Kommentare in den jeweiligen Zellen</dc:description>
  <dc:language>de-DE</dc:language>
  <cp:lastModifiedBy/>
  <cp:lastPrinted>2005-10-26T22:57:13Z</cp:lastPrinted>
  <dcterms:modified xsi:type="dcterms:W3CDTF">2025-01-28T22:58:26Z</dcterms:modified>
  <cp:revision>6</cp:revision>
  <dc:subject/>
  <dc:title>Leistung-Zugkraft-Getriebediagramm</dc:title>
</cp:coreProperties>
</file>

<file path=docProps/custom.xml><?xml version="1.0" encoding="utf-8"?>
<Properties xmlns="http://schemas.openxmlformats.org/officeDocument/2006/custom-properties" xmlns:vt="http://schemas.openxmlformats.org/officeDocument/2006/docPropsVTypes"/>
</file>